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37EF3498-5ABD-49AF-83DB-D84817A9674A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BS" sheetId="28" r:id="rId1"/>
    <sheet name="PL" sheetId="24" r:id="rId2"/>
    <sheet name="CE" sheetId="27" r:id="rId3"/>
    <sheet name="CF" sheetId="26" r:id="rId4"/>
  </sheets>
  <definedNames>
    <definedName name="_xlnm.Print_Area" localSheetId="0">BS!$A$1:$G$58</definedName>
    <definedName name="_xlnm.Print_Area" localSheetId="2">CE!$A$1:$R$36</definedName>
    <definedName name="_xlnm.Print_Area" localSheetId="3">CF!$A$1:$F$82</definedName>
    <definedName name="_xlnm.Print_Area" localSheetId="1">PL!$A$1:$F$128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6" l="1"/>
  <c r="D36" i="26"/>
  <c r="D35" i="26"/>
  <c r="D75" i="26" l="1"/>
  <c r="D13" i="26"/>
  <c r="D20" i="26"/>
  <c r="D22" i="26"/>
  <c r="D54" i="26" s="1"/>
  <c r="D21" i="26"/>
  <c r="E42" i="28" l="1"/>
  <c r="D72" i="26" l="1"/>
  <c r="F72" i="26"/>
  <c r="N35" i="27"/>
  <c r="F67" i="26" l="1"/>
  <c r="F35" i="27"/>
  <c r="D35" i="27"/>
  <c r="P33" i="27"/>
  <c r="L33" i="27"/>
  <c r="R33" i="27" s="1"/>
  <c r="N31" i="27"/>
  <c r="F31" i="27"/>
  <c r="D31" i="27"/>
  <c r="L29" i="27"/>
  <c r="L26" i="27"/>
  <c r="R26" i="27" s="1"/>
  <c r="F122" i="24" l="1"/>
  <c r="F121" i="24"/>
  <c r="F115" i="24"/>
  <c r="F94" i="24"/>
  <c r="F78" i="24"/>
  <c r="F75" i="24"/>
  <c r="F84" i="24" s="1"/>
  <c r="F57" i="24"/>
  <c r="F58" i="24" s="1"/>
  <c r="F50" i="24"/>
  <c r="F29" i="24"/>
  <c r="F13" i="24"/>
  <c r="F19" i="24" s="1"/>
  <c r="F10" i="24"/>
  <c r="G56" i="28"/>
  <c r="G42" i="28"/>
  <c r="G19" i="28"/>
  <c r="E56" i="28"/>
  <c r="E19" i="28"/>
  <c r="F96" i="24" l="1"/>
  <c r="F98" i="24"/>
  <c r="F9" i="26"/>
  <c r="F26" i="26" s="1"/>
  <c r="F43" i="26" s="1"/>
  <c r="F74" i="26" s="1"/>
  <c r="F76" i="26" s="1"/>
  <c r="F123" i="24"/>
  <c r="F31" i="24"/>
  <c r="F33" i="24" s="1"/>
  <c r="F59" i="24" s="1"/>
  <c r="E57" i="28"/>
  <c r="G57" i="28"/>
  <c r="D67" i="26" l="1"/>
  <c r="P21" i="27"/>
  <c r="L21" i="27"/>
  <c r="N19" i="27"/>
  <c r="N23" i="27" s="1"/>
  <c r="N24" i="27" s="1"/>
  <c r="F19" i="27"/>
  <c r="F23" i="27" s="1"/>
  <c r="F24" i="27" s="1"/>
  <c r="D19" i="27"/>
  <c r="D23" i="27" s="1"/>
  <c r="D24" i="27" s="1"/>
  <c r="L17" i="27"/>
  <c r="L14" i="27"/>
  <c r="R14" i="27" s="1"/>
  <c r="R21" i="27" l="1"/>
  <c r="D94" i="24" l="1"/>
  <c r="D78" i="24"/>
  <c r="D75" i="24"/>
  <c r="D84" i="24" l="1"/>
  <c r="D96" i="24" s="1"/>
  <c r="D29" i="24"/>
  <c r="D13" i="24"/>
  <c r="D10" i="24"/>
  <c r="D98" i="24" l="1"/>
  <c r="P29" i="27" s="1"/>
  <c r="D9" i="26"/>
  <c r="D26" i="26" s="1"/>
  <c r="D19" i="24"/>
  <c r="D31" i="24" s="1"/>
  <c r="D33" i="24" s="1"/>
  <c r="P31" i="27" l="1"/>
  <c r="P35" i="27" s="1"/>
  <c r="R29" i="27"/>
  <c r="P19" i="27"/>
  <c r="P23" i="27" s="1"/>
  <c r="P24" i="27" s="1"/>
  <c r="R17" i="27"/>
  <c r="D121" i="24"/>
  <c r="D115" i="24"/>
  <c r="H30" i="27" s="1"/>
  <c r="D57" i="24"/>
  <c r="D50" i="24"/>
  <c r="J19" i="27" l="1"/>
  <c r="J23" i="27" s="1"/>
  <c r="J30" i="27"/>
  <c r="J31" i="27" s="1"/>
  <c r="J35" i="27" s="1"/>
  <c r="H31" i="27"/>
  <c r="H35" i="27" s="1"/>
  <c r="L30" i="27"/>
  <c r="H19" i="27"/>
  <c r="H23" i="27" s="1"/>
  <c r="L18" i="27"/>
  <c r="D122" i="24"/>
  <c r="D58" i="24"/>
  <c r="R30" i="27" l="1"/>
  <c r="R31" i="27" s="1"/>
  <c r="R35" i="27" s="1"/>
  <c r="L31" i="27"/>
  <c r="L35" i="27" s="1"/>
  <c r="R18" i="27"/>
  <c r="R19" i="27" s="1"/>
  <c r="R23" i="27" s="1"/>
  <c r="R24" i="27" s="1"/>
  <c r="L19" i="27"/>
  <c r="L23" i="27" s="1"/>
  <c r="L24" i="27" s="1"/>
  <c r="D43" i="26"/>
  <c r="D74" i="26" s="1"/>
  <c r="D76" i="26" s="1"/>
  <c r="D77" i="26" s="1"/>
  <c r="D59" i="24"/>
  <c r="D123" i="24" l="1"/>
</calcChain>
</file>

<file path=xl/sharedStrings.xml><?xml version="1.0" encoding="utf-8"?>
<sst xmlns="http://schemas.openxmlformats.org/spreadsheetml/2006/main" count="285" uniqueCount="193">
  <si>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</si>
  <si>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</si>
  <si>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</si>
  <si>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</si>
  <si>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</si>
  <si>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</si>
  <si>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</si>
  <si>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</si>
  <si>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</si>
  <si>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</si>
  <si>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</si>
  <si>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</si>
  <si>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</si>
  <si>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</si>
  <si>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</si>
  <si>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</si>
  <si>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</si>
  <si>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</si>
  <si>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</si>
  <si>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</si>
  <si>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</si>
  <si>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</si>
  <si>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</si>
  <si>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</si>
  <si>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</si>
  <si>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</si>
  <si>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</si>
  <si>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</si>
  <si>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</si>
  <si>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</si>
  <si>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</si>
  <si>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</si>
  <si>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</si>
  <si>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</si>
  <si>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</si>
  <si>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</si>
  <si>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</si>
  <si>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</si>
  <si>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</si>
  <si>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</si>
  <si>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</si>
  <si>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</si>
  <si>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</si>
  <si>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Statements of cash flows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</si>
  <si>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</si>
  <si>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</si>
  <si>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</si>
  <si>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</si>
  <si>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</si>
  <si>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</si>
  <si>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</si>
  <si>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</si>
  <si>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</si>
  <si>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</si>
  <si>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</si>
  <si>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</si>
  <si>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</si>
  <si>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</si>
  <si>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</si>
  <si>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</si>
  <si>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</si>
  <si>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</si>
  <si>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</si>
  <si>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</si>
  <si>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>Profit from operation before changes in operating assets and liabilities</t>
  </si>
  <si>
    <t xml:space="preserve">   Revenue received in advance</t>
  </si>
  <si>
    <t xml:space="preserve">   at fair value through other comprehensive income</t>
  </si>
  <si>
    <t xml:space="preserve">      Provisions for employee benefits</t>
  </si>
  <si>
    <t>(in thousand Baht)</t>
  </si>
  <si>
    <t>30 June</t>
  </si>
  <si>
    <t>Balance as at 1 January 2024</t>
  </si>
  <si>
    <t>Balance as at 30 June 2024</t>
  </si>
  <si>
    <t>31 December</t>
  </si>
  <si>
    <t>Interbank and money market items, net</t>
  </si>
  <si>
    <t>Investments, net</t>
  </si>
  <si>
    <t>Loans to customers and accrued interest receivables, net</t>
  </si>
  <si>
    <t>Premises and equipment, net</t>
  </si>
  <si>
    <t>Right-of-use assets, net</t>
  </si>
  <si>
    <t>Intangible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</si>
  <si>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</si>
  <si>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</si>
  <si>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</si>
  <si>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</si>
  <si>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</si>
  <si>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</si>
  <si>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</si>
  <si>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</si>
  <si>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</si>
  <si>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</si>
  <si>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</si>
  <si>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</si>
  <si>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Appropriated</t>
  </si>
  <si>
    <t xml:space="preserve">     Legal reserve</t>
  </si>
  <si>
    <t>Total equity</t>
  </si>
  <si>
    <t>Total liabilities and equity</t>
  </si>
  <si>
    <t>Statements of profit or loss and other comprehensive income</t>
  </si>
  <si>
    <t xml:space="preserve">    Employee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</si>
  <si>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</si>
  <si>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</si>
  <si>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</si>
  <si>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</si>
  <si>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</si>
  <si>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Supporting services expenses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</si>
  <si>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</si>
  <si>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</si>
  <si>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</si>
  <si>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</si>
  <si>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</si>
  <si>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</si>
  <si>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</si>
  <si>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</si>
  <si>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will not be reclassified subsequently to profit or loss</t>
  </si>
  <si>
    <t xml:space="preserve">Total other comprehensive income, net </t>
  </si>
  <si>
    <t>Total comprehensive income</t>
  </si>
  <si>
    <t>Earnings per share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</si>
  <si>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</si>
  <si>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Statements of changes in equity</t>
  </si>
  <si>
    <t>(Losses) gains on</t>
  </si>
  <si>
    <t>investments in</t>
  </si>
  <si>
    <t>investments in debt</t>
  </si>
  <si>
    <t>equity instruments</t>
  </si>
  <si>
    <t>instruments at</t>
  </si>
  <si>
    <t>designated at</t>
  </si>
  <si>
    <t>fair value through</t>
  </si>
  <si>
    <t>Premium on</t>
  </si>
  <si>
    <t>other comprehensive</t>
  </si>
  <si>
    <t>Total other</t>
  </si>
  <si>
    <t>share captial</t>
  </si>
  <si>
    <t>income</t>
  </si>
  <si>
    <t>reserves</t>
  </si>
  <si>
    <t>Legal reserve</t>
  </si>
  <si>
    <t>Comprehensive income for the period</t>
  </si>
  <si>
    <t xml:space="preserve">   Net profit</t>
  </si>
  <si>
    <t xml:space="preserve">   Other comprehensive income</t>
  </si>
  <si>
    <t>Total comprehensive income for the period</t>
  </si>
  <si>
    <t>Transfer to retained earnings</t>
  </si>
  <si>
    <t>For the six-month period ended 30 June 2024</t>
  </si>
  <si>
    <t xml:space="preserve">Adjustments to reconcile profit from operations before </t>
  </si>
  <si>
    <t xml:space="preserve">   income tax to net cash receipts (payments) from operating activities</t>
  </si>
  <si>
    <t>Interest received</t>
  </si>
  <si>
    <t>Dividends received</t>
  </si>
  <si>
    <t>Acquisition of investments in debt instruments measured at amortised cost</t>
  </si>
  <si>
    <t xml:space="preserve">Proceeds from redemption of investments in debt instruments measured </t>
  </si>
  <si>
    <t xml:space="preserve">   at amortised cost</t>
  </si>
  <si>
    <t xml:space="preserve">Acquisition of investments in debt instruments measured at fair value </t>
  </si>
  <si>
    <t>Proceeds from disposal and redemption of investments in debt instruments measured</t>
  </si>
  <si>
    <t>Proceeds from disposal and capital return of investments in equity instruments</t>
  </si>
  <si>
    <t xml:space="preserve">   designated at fair value through other comprehensive income</t>
  </si>
  <si>
    <t>Acquisition of intangible assets</t>
  </si>
  <si>
    <t xml:space="preserve">Cash at 1 January </t>
  </si>
  <si>
    <t>Cash at 30 June</t>
  </si>
  <si>
    <t>Supplementary disclosures of cash flow information</t>
  </si>
  <si>
    <t>Non-cash transactions:</t>
  </si>
  <si>
    <t>Gains (losses) on investments in debt instruments measured at fair value</t>
  </si>
  <si>
    <t>Six-month periods ended</t>
  </si>
  <si>
    <t>Three-month periods ended</t>
  </si>
  <si>
    <t xml:space="preserve">      Other provisions</t>
  </si>
  <si>
    <t>Acquisition of premises and equipment</t>
  </si>
  <si>
    <t>For the six-month period ended 30 June 2025</t>
  </si>
  <si>
    <t>Balance as at 1 January 2025</t>
  </si>
  <si>
    <t>Balance as at 30 June 2025</t>
  </si>
  <si>
    <t>8, 27</t>
  </si>
  <si>
    <t>11, 27</t>
  </si>
  <si>
    <t>17, 27</t>
  </si>
  <si>
    <t>18, 27</t>
  </si>
  <si>
    <t>19, 27</t>
  </si>
  <si>
    <t>20, 27</t>
  </si>
  <si>
    <t>27, 29</t>
  </si>
  <si>
    <t>22, 27</t>
  </si>
  <si>
    <t>27, 32</t>
  </si>
  <si>
    <t>27, 33</t>
  </si>
  <si>
    <t>Proceeds from perpertual subordinated debentures</t>
  </si>
  <si>
    <t>Statements of profit or loss and other comprehensive income (Unaudited)</t>
  </si>
  <si>
    <t xml:space="preserve">      Impairment on properties for sales</t>
  </si>
  <si>
    <t>Net gains on financial instruments measured at fair value</t>
  </si>
  <si>
    <t>Net gains (losses) on investments</t>
  </si>
  <si>
    <t xml:space="preserve">      (Gains) losses on sales of investments</t>
  </si>
  <si>
    <t>Gains on investments in debt instruments measured at fair value</t>
  </si>
  <si>
    <t>Losses on investments in equity instruments designated at fair value</t>
  </si>
  <si>
    <t>Net cash used in operating activities</t>
  </si>
  <si>
    <t xml:space="preserve">      Gains on financial instruments measured at fair value through profit or loss</t>
  </si>
  <si>
    <t xml:space="preserve">      (Gains) losses on disposal/write-off of leasehold improvements and equipment</t>
  </si>
  <si>
    <t xml:space="preserve">      (Gains) losses on lease modification</t>
  </si>
  <si>
    <t>Net cash (used in) provided by investing activities</t>
  </si>
  <si>
    <t>Net cash provided by (used in) financing activities</t>
  </si>
  <si>
    <t>Net (decrease) increase in cash</t>
  </si>
  <si>
    <t>Increase (decrease) in operating liabilities</t>
  </si>
  <si>
    <t>(Losses) gains on investments in equity instruments designated at fair value</t>
  </si>
  <si>
    <t>(Decrease) increase in operating assets</t>
  </si>
  <si>
    <t>Properties for sale, net</t>
  </si>
  <si>
    <t xml:space="preserve">   Increase in payable on purchase of investments</t>
  </si>
  <si>
    <t xml:space="preserve">  (Decrease) increase in payable on acquisition of equipment and intangible assets</t>
  </si>
  <si>
    <t xml:space="preserve">   Properties for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</si>
</sst>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_(* #,##0.00_);_(* \(#,##0.00\);_(* &quot;-&quot;_);_(@_)"/>
    <numFmt numFmtId="168" formatCode="#,##0.000;\-#,##0.000"/>
  </numFmts>
  <fonts count="17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90">
    <xf numFmtId="0" fontId="0" fillId="0" borderId="0" xfId="0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38" fontId="7" fillId="0" borderId="0" xfId="0" applyNumberFormat="1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37" fontId="7" fillId="0" borderId="0" xfId="0" applyNumberFormat="1" applyFont="1" applyAlignment="1">
      <alignment horizontal="centerContinuous"/>
    </xf>
    <xf numFmtId="0" fontId="7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8" fillId="0" borderId="0" xfId="0" applyFont="1"/>
    <xf numFmtId="49" fontId="7" fillId="0" borderId="0" xfId="0" applyNumberFormat="1" applyFont="1" applyAlignment="1">
      <alignment horizontal="right"/>
    </xf>
    <xf numFmtId="0" fontId="10" fillId="0" borderId="0" xfId="0" applyFont="1"/>
    <xf numFmtId="0" fontId="7" fillId="0" borderId="0" xfId="0" quotePrefix="1" applyFont="1" applyAlignment="1">
      <alignment horizontal="center"/>
    </xf>
    <xf numFmtId="38" fontId="7" fillId="0" borderId="0" xfId="0" applyNumberFormat="1" applyFont="1"/>
    <xf numFmtId="41" fontId="7" fillId="0" borderId="0" xfId="1" applyNumberFormat="1" applyFont="1" applyFill="1" applyAlignment="1">
      <alignment horizontal="right"/>
    </xf>
    <xf numFmtId="4" fontId="7" fillId="0" borderId="0" xfId="1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>
      <alignment horizontal="right"/>
    </xf>
    <xf numFmtId="41" fontId="10" fillId="0" borderId="4" xfId="1" applyNumberFormat="1" applyFont="1" applyFill="1" applyBorder="1" applyAlignment="1">
      <alignment horizontal="right"/>
    </xf>
    <xf numFmtId="41" fontId="10" fillId="0" borderId="0" xfId="1" applyNumberFormat="1" applyFont="1" applyFill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37" fontId="7" fillId="0" borderId="0" xfId="0" applyNumberFormat="1" applyFont="1"/>
    <xf numFmtId="0" fontId="14" fillId="0" borderId="0" xfId="0" applyFont="1"/>
    <xf numFmtId="37" fontId="7" fillId="0" borderId="0" xfId="0" applyNumberFormat="1" applyFont="1" applyAlignment="1">
      <alignment horizontal="center"/>
    </xf>
    <xf numFmtId="41" fontId="10" fillId="0" borderId="6" xfId="1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7" fillId="0" borderId="0" xfId="11" applyFont="1" applyAlignment="1">
      <alignment horizontal="left"/>
    </xf>
    <xf numFmtId="38" fontId="7" fillId="0" borderId="0" xfId="0" applyNumberFormat="1" applyFont="1" applyAlignment="1">
      <alignment horizontal="left"/>
    </xf>
    <xf numFmtId="41" fontId="7" fillId="0" borderId="5" xfId="1" applyNumberFormat="1" applyFont="1" applyFill="1" applyBorder="1" applyAlignment="1">
      <alignment horizontal="right"/>
    </xf>
    <xf numFmtId="167" fontId="7" fillId="0" borderId="0" xfId="1" applyNumberFormat="1" applyFont="1" applyFill="1" applyAlignment="1">
      <alignment horizontal="right"/>
    </xf>
    <xf numFmtId="38" fontId="7" fillId="0" borderId="0" xfId="0" quotePrefix="1" applyNumberFormat="1" applyFont="1" applyAlignment="1">
      <alignment horizontal="left"/>
    </xf>
    <xf numFmtId="167" fontId="7" fillId="0" borderId="0" xfId="1" applyNumberFormat="1" applyFont="1" applyFill="1" applyBorder="1" applyAlignment="1"/>
    <xf numFmtId="41" fontId="7" fillId="0" borderId="3" xfId="1" applyNumberFormat="1" applyFont="1" applyFill="1" applyBorder="1" applyAlignment="1">
      <alignment horizontal="right"/>
    </xf>
    <xf numFmtId="41" fontId="10" fillId="0" borderId="5" xfId="1" applyNumberFormat="1" applyFont="1" applyFill="1" applyBorder="1" applyAlignment="1">
      <alignment horizontal="right"/>
    </xf>
    <xf numFmtId="41" fontId="16" fillId="0" borderId="0" xfId="12" applyNumberFormat="1" applyFont="1" applyFill="1" applyAlignment="1">
      <alignment horizontal="right"/>
    </xf>
    <xf numFmtId="167" fontId="16" fillId="0" borderId="0" xfId="12" applyNumberFormat="1" applyFont="1" applyFill="1" applyAlignment="1"/>
    <xf numFmtId="49" fontId="7" fillId="0" borderId="0" xfId="0" quotePrefix="1" applyNumberFormat="1" applyFont="1" applyAlignment="1">
      <alignment horizontal="center"/>
    </xf>
    <xf numFmtId="41" fontId="7" fillId="0" borderId="0" xfId="0" applyNumberFormat="1" applyFont="1"/>
    <xf numFmtId="41" fontId="10" fillId="0" borderId="0" xfId="1" applyNumberFormat="1" applyFont="1" applyFill="1" applyBorder="1" applyAlignment="1">
      <alignment horizontal="center"/>
    </xf>
    <xf numFmtId="41" fontId="7" fillId="0" borderId="7" xfId="1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center"/>
    </xf>
    <xf numFmtId="41" fontId="13" fillId="0" borderId="0" xfId="1" applyNumberFormat="1" applyFont="1" applyFill="1" applyBorder="1" applyAlignment="1">
      <alignment horizontal="center"/>
    </xf>
    <xf numFmtId="41" fontId="10" fillId="0" borderId="3" xfId="1" applyNumberFormat="1" applyFont="1" applyFill="1" applyBorder="1" applyAlignment="1">
      <alignment horizontal="center"/>
    </xf>
    <xf numFmtId="41" fontId="10" fillId="0" borderId="6" xfId="1" applyNumberFormat="1" applyFont="1" applyFill="1" applyBorder="1" applyAlignment="1">
      <alignment horizontal="center"/>
    </xf>
    <xf numFmtId="41" fontId="13" fillId="0" borderId="0" xfId="1" applyNumberFormat="1" applyFont="1" applyFill="1" applyBorder="1" applyAlignment="1">
      <alignment horizontal="right"/>
    </xf>
    <xf numFmtId="41" fontId="7" fillId="0" borderId="0" xfId="1" applyNumberFormat="1" applyFont="1" applyFill="1" applyBorder="1" applyAlignment="1"/>
    <xf numFmtId="167" fontId="7" fillId="0" borderId="5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39" fontId="7" fillId="0" borderId="0" xfId="1" applyNumberFormat="1" applyFont="1" applyFill="1" applyBorder="1" applyAlignment="1">
      <alignment horizontal="right"/>
    </xf>
    <xf numFmtId="37" fontId="7" fillId="0" borderId="0" xfId="0" applyNumberFormat="1" applyFont="1" applyAlignment="1">
      <alignment horizontal="right"/>
    </xf>
    <xf numFmtId="37" fontId="7" fillId="0" borderId="0" xfId="0" quotePrefix="1" applyNumberFormat="1" applyFont="1" applyAlignment="1">
      <alignment horizontal="center"/>
    </xf>
    <xf numFmtId="3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41" fontId="7" fillId="4" borderId="0" xfId="1" applyNumberFormat="1" applyFont="1" applyFill="1" applyBorder="1" applyAlignment="1">
      <alignment horizontal="right"/>
    </xf>
    <xf numFmtId="167" fontId="10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41" fontId="7" fillId="0" borderId="0" xfId="0" applyNumberFormat="1" applyFont="1" applyAlignment="1">
      <alignment horizontal="center"/>
    </xf>
    <xf numFmtId="39" fontId="7" fillId="0" borderId="0" xfId="1" applyNumberFormat="1" applyFont="1" applyFill="1" applyBorder="1" applyAlignment="1"/>
    <xf numFmtId="41" fontId="10" fillId="0" borderId="3" xfId="1" applyNumberFormat="1" applyFont="1" applyFill="1" applyBorder="1" applyAlignment="1">
      <alignment horizontal="right"/>
    </xf>
    <xf numFmtId="39" fontId="10" fillId="0" borderId="0" xfId="1" applyNumberFormat="1" applyFont="1" applyFill="1" applyBorder="1" applyAlignment="1"/>
    <xf numFmtId="37" fontId="10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right"/>
    </xf>
    <xf numFmtId="41" fontId="7" fillId="0" borderId="0" xfId="0" applyNumberFormat="1" applyFont="1" applyAlignment="1">
      <alignment horizontal="right"/>
    </xf>
    <xf numFmtId="164" fontId="7" fillId="0" borderId="0" xfId="0" applyNumberFormat="1" applyFont="1"/>
    <xf numFmtId="38" fontId="8" fillId="0" borderId="0" xfId="0" applyNumberFormat="1" applyFont="1"/>
    <xf numFmtId="41" fontId="7" fillId="0" borderId="3" xfId="0" applyNumberFormat="1" applyFont="1" applyBorder="1" applyAlignment="1">
      <alignment horizontal="right"/>
    </xf>
    <xf numFmtId="38" fontId="10" fillId="0" borderId="0" xfId="0" applyNumberFormat="1" applyFont="1"/>
    <xf numFmtId="41" fontId="10" fillId="0" borderId="6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center"/>
    </xf>
    <xf numFmtId="41" fontId="10" fillId="0" borderId="6" xfId="0" applyNumberFormat="1" applyFont="1" applyBorder="1" applyAlignment="1">
      <alignment horizontal="center"/>
    </xf>
    <xf numFmtId="41" fontId="10" fillId="0" borderId="0" xfId="0" applyNumberFormat="1" applyFont="1" applyAlignment="1">
      <alignment horizontal="center"/>
    </xf>
    <xf numFmtId="41" fontId="10" fillId="0" borderId="4" xfId="0" applyNumberFormat="1" applyFont="1" applyBorder="1" applyAlignment="1">
      <alignment horizontal="right"/>
    </xf>
    <xf numFmtId="41" fontId="13" fillId="0" borderId="0" xfId="0" applyNumberFormat="1" applyFont="1" applyAlignment="1">
      <alignment horizontal="right"/>
    </xf>
    <xf numFmtId="38" fontId="8" fillId="0" borderId="0" xfId="0" applyNumberFormat="1" applyFont="1" applyAlignment="1">
      <alignment horizontal="left"/>
    </xf>
    <xf numFmtId="0" fontId="8" fillId="0" borderId="0" xfId="0" quotePrefix="1" applyFont="1" applyAlignment="1">
      <alignment horizontal="center"/>
    </xf>
    <xf numFmtId="41" fontId="15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/>
    </xf>
    <xf numFmtId="41" fontId="10" fillId="0" borderId="0" xfId="0" applyNumberFormat="1" applyFont="1"/>
    <xf numFmtId="0" fontId="8" fillId="0" borderId="0" xfId="0" quotePrefix="1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37" fontId="7" fillId="0" borderId="3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center"/>
    </xf>
  </cellXfs>
  <cellStyles count="14">
    <cellStyle name="Comma" xfId="1" builtinId="3"/>
    <cellStyle name="Comma 140" xfId="13" xr:uid="{825CC63D-56C7-427D-BE04-8CDC23A8B4AD}"/>
    <cellStyle name="Comma 155" xfId="12" xr:uid="{FCA36714-98BB-474B-81E7-286E70D03E47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_SCBT_ENG_31Mar06_Excel" xfId="11" xr:uid="{D8A1EA91-D75F-4FF8-969C-133248C3C6A9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D963BB7F-C7C3-40FC-8BF0-1797AA64D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26915" y="0"/>
          <a:ext cx="2634533" cy="1409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18</xdr:row>
      <xdr:rowOff>181841</xdr:rowOff>
    </xdr:from>
    <xdr:to>
      <xdr:col>6</xdr:col>
      <xdr:colOff>890154</xdr:colOff>
      <xdr:row>19</xdr:row>
      <xdr:rowOff>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D9ABB0F5-4702-4508-92C6-71AFCFF39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972050" y="5668241"/>
          <a:ext cx="2064904" cy="122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19</xdr:row>
      <xdr:rowOff>277092</xdr:rowOff>
    </xdr:from>
    <xdr:to>
      <xdr:col>6</xdr:col>
      <xdr:colOff>170156</xdr:colOff>
      <xdr:row>24</xdr:row>
      <xdr:rowOff>155982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CD8BC58F-691A-448C-BAF1-91B5BFA00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6068292"/>
          <a:ext cx="2628183" cy="109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52</xdr:row>
      <xdr:rowOff>199159</xdr:rowOff>
    </xdr:from>
    <xdr:to>
      <xdr:col>6</xdr:col>
      <xdr:colOff>924791</xdr:colOff>
      <xdr:row>56</xdr:row>
      <xdr:rowOff>103909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658C1FC7-96F1-43CB-8483-7E426F44F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06687" y="15743959"/>
          <a:ext cx="2064904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20</xdr:row>
      <xdr:rowOff>246491</xdr:rowOff>
    </xdr:from>
    <xdr:to>
      <xdr:col>4</xdr:col>
      <xdr:colOff>723569</xdr:colOff>
      <xdr:row>23</xdr:row>
      <xdr:rowOff>230587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AB4F1AD4-D76F-4637-B32D-6A9793BC9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6342491"/>
          <a:ext cx="1901687" cy="593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0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1287802A-19FD-4CFB-BDFD-96EE6FBB50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5073" y="230588"/>
          <a:ext cx="207948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8" name="Picture 1" hidden="1">
          <a:extLst>
            <a:ext uri="{FF2B5EF4-FFF2-40B4-BE49-F238E27FC236}">
              <a16:creationId xmlns:a16="http://schemas.microsoft.com/office/drawing/2014/main" id="{702CB6E9-BCDB-41DC-B161-87D08C9DA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24300" y="0"/>
          <a:ext cx="260350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19</xdr:row>
      <xdr:rowOff>277091</xdr:rowOff>
    </xdr:from>
    <xdr:to>
      <xdr:col>6</xdr:col>
      <xdr:colOff>339437</xdr:colOff>
      <xdr:row>24</xdr:row>
      <xdr:rowOff>124691</xdr:rowOff>
    </xdr:to>
    <xdr:pic>
      <xdr:nvPicPr>
        <xdr:cNvPr id="9" name="Picture 1" hidden="1">
          <a:extLst>
            <a:ext uri="{FF2B5EF4-FFF2-40B4-BE49-F238E27FC236}">
              <a16:creationId xmlns:a16="http://schemas.microsoft.com/office/drawing/2014/main" id="{0A904E2B-9A37-43E1-B27C-558916EE4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26032" y="6068291"/>
          <a:ext cx="256020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53</xdr:row>
      <xdr:rowOff>180109</xdr:rowOff>
    </xdr:from>
    <xdr:to>
      <xdr:col>6</xdr:col>
      <xdr:colOff>1040575</xdr:colOff>
      <xdr:row>57</xdr:row>
      <xdr:rowOff>187729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A8069121-9688-41B8-8A0C-D5C5D6355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42691" y="16029709"/>
          <a:ext cx="2744684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17</xdr:row>
      <xdr:rowOff>0</xdr:rowOff>
    </xdr:from>
    <xdr:to>
      <xdr:col>6</xdr:col>
      <xdr:colOff>1248393</xdr:colOff>
      <xdr:row>20</xdr:row>
      <xdr:rowOff>6235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657EB96E-F624-45A3-92AC-C34E41B3A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44159" y="5181600"/>
          <a:ext cx="2751034" cy="920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20</xdr:row>
      <xdr:rowOff>87086</xdr:rowOff>
    </xdr:from>
    <xdr:to>
      <xdr:col>6</xdr:col>
      <xdr:colOff>52252</xdr:colOff>
      <xdr:row>24</xdr:row>
      <xdr:rowOff>239486</xdr:rowOff>
    </xdr:to>
    <xdr:pic>
      <xdr:nvPicPr>
        <xdr:cNvPr id="12" name="Picture 11" hidden="1">
          <a:extLst>
            <a:ext uri="{FF2B5EF4-FFF2-40B4-BE49-F238E27FC236}">
              <a16:creationId xmlns:a16="http://schemas.microsoft.com/office/drawing/2014/main" id="{9879B95D-F2FE-41E4-AABB-F143A59E3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6183086"/>
          <a:ext cx="2345509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13" name="Picture 1" hidden="1">
          <a:extLst>
            <a:ext uri="{FF2B5EF4-FFF2-40B4-BE49-F238E27FC236}">
              <a16:creationId xmlns:a16="http://schemas.microsoft.com/office/drawing/2014/main" id="{D3F8CA6B-DFE0-4EB3-AC6E-6A6142A1E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24300" y="21772"/>
          <a:ext cx="2383609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73A71C0F-57B0-4328-ADAA-378D05C78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643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53</xdr:row>
      <xdr:rowOff>250371</xdr:rowOff>
    </xdr:from>
    <xdr:to>
      <xdr:col>6</xdr:col>
      <xdr:colOff>1124495</xdr:colOff>
      <xdr:row>57</xdr:row>
      <xdr:rowOff>257991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5FB55E37-1C3A-4357-90A3-D1F9B355F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26858" y="16099971"/>
          <a:ext cx="2844437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1CFE5B55-3FEB-4373-9F31-FB6F6B59A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643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313234</xdr:colOff>
      <xdr:row>3</xdr:row>
      <xdr:rowOff>0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2BB0786C-FCAE-4B3B-9215-1E9BFDD2F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71950" y="15240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5</xdr:col>
      <xdr:colOff>558286</xdr:colOff>
      <xdr:row>36</xdr:row>
      <xdr:rowOff>0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C9D9DED7-5A47-4E2C-BED5-F7B151FAA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398818" y="11170227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269298</xdr:colOff>
      <xdr:row>33</xdr:row>
      <xdr:rowOff>137680</xdr:rowOff>
    </xdr:from>
    <xdr:to>
      <xdr:col>5</xdr:col>
      <xdr:colOff>483177</xdr:colOff>
      <xdr:row>34</xdr:row>
      <xdr:rowOff>0</xdr:rowOff>
    </xdr:to>
    <xdr:pic>
      <xdr:nvPicPr>
        <xdr:cNvPr id="10" name="Picture 4" hidden="1">
          <a:extLst>
            <a:ext uri="{FF2B5EF4-FFF2-40B4-BE49-F238E27FC236}">
              <a16:creationId xmlns:a16="http://schemas.microsoft.com/office/drawing/2014/main" id="{58A5604B-50E7-4981-81B7-056FE89E0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89343" y="10736407"/>
          <a:ext cx="2066925" cy="833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546389</xdr:colOff>
      <xdr:row>60</xdr:row>
      <xdr:rowOff>85726</xdr:rowOff>
    </xdr:from>
    <xdr:to>
      <xdr:col>5</xdr:col>
      <xdr:colOff>760268</xdr:colOff>
      <xdr:row>61</xdr:row>
      <xdr:rowOff>295275</xdr:rowOff>
    </xdr:to>
    <xdr:pic>
      <xdr:nvPicPr>
        <xdr:cNvPr id="11" name="Picture 4" hidden="1">
          <a:extLst>
            <a:ext uri="{FF2B5EF4-FFF2-40B4-BE49-F238E27FC236}">
              <a16:creationId xmlns:a16="http://schemas.microsoft.com/office/drawing/2014/main" id="{3B8F070E-C468-4C97-A377-7C30B65A3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66434" y="20971453"/>
          <a:ext cx="2066925" cy="833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3</xdr:col>
      <xdr:colOff>1182575</xdr:colOff>
      <xdr:row>2</xdr:row>
      <xdr:rowOff>132282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7A4D284-58AC-4873-9157-9BDB2B590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9229" y="148183"/>
          <a:ext cx="2169259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3</xdr:col>
      <xdr:colOff>1178962</xdr:colOff>
      <xdr:row>35</xdr:row>
      <xdr:rowOff>233480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6A512905-E288-4DC2-BC15-70CB9ECA2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4169" y="10875216"/>
          <a:ext cx="2170706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5</xdr:col>
      <xdr:colOff>394855</xdr:colOff>
      <xdr:row>36</xdr:row>
      <xdr:rowOff>0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A47257AB-8DEE-4FB4-92E0-16E722B06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419600" y="10737273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5</xdr:col>
      <xdr:colOff>561110</xdr:colOff>
      <xdr:row>3</xdr:row>
      <xdr:rowOff>0</xdr:rowOff>
    </xdr:to>
    <xdr:pic>
      <xdr:nvPicPr>
        <xdr:cNvPr id="13" name="Picture 1" hidden="1">
          <a:extLst>
            <a:ext uri="{FF2B5EF4-FFF2-40B4-BE49-F238E27FC236}">
              <a16:creationId xmlns:a16="http://schemas.microsoft.com/office/drawing/2014/main" id="{6DB7DC0E-000B-4E8D-B080-EFE73B7F8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585855" y="0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60</xdr:row>
      <xdr:rowOff>124691</xdr:rowOff>
    </xdr:from>
    <xdr:to>
      <xdr:col>5</xdr:col>
      <xdr:colOff>874321</xdr:colOff>
      <xdr:row>62</xdr:row>
      <xdr:rowOff>132311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80DDD908-AA2F-4006-88C9-4A768D7B9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27419" y="19022291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1814946</xdr:colOff>
      <xdr:row>30</xdr:row>
      <xdr:rowOff>41564</xdr:rowOff>
    </xdr:from>
    <xdr:to>
      <xdr:col>1</xdr:col>
      <xdr:colOff>0</xdr:colOff>
      <xdr:row>33</xdr:row>
      <xdr:rowOff>49184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D0B8E56F-37EF-413B-AD46-D966B1DE9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814946" y="9185564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4069976</xdr:colOff>
      <xdr:row>101</xdr:row>
      <xdr:rowOff>44824</xdr:rowOff>
    </xdr:from>
    <xdr:to>
      <xdr:col>5</xdr:col>
      <xdr:colOff>19595</xdr:colOff>
      <xdr:row>106</xdr:row>
      <xdr:rowOff>197224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B1E2E49-2521-40A6-AF00-0BFDF29A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69976" y="32658424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65</xdr:row>
      <xdr:rowOff>17929</xdr:rowOff>
    </xdr:from>
    <xdr:to>
      <xdr:col>5</xdr:col>
      <xdr:colOff>118207</xdr:colOff>
      <xdr:row>68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30C96AE-7F4B-474A-B37B-1E62C8925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68588" y="21658729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5</xdr:col>
      <xdr:colOff>145101</xdr:colOff>
      <xdr:row>40</xdr:row>
      <xdr:rowOff>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166A9F8E-5DDA-4805-825A-6EE9A5BA3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95482" y="11125200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4034117</xdr:colOff>
      <xdr:row>0</xdr:row>
      <xdr:rowOff>0</xdr:rowOff>
    </xdr:from>
    <xdr:to>
      <xdr:col>4</xdr:col>
      <xdr:colOff>64418</xdr:colOff>
      <xdr:row>3</xdr:row>
      <xdr:rowOff>44823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A363ECEC-EAE5-4B79-927A-1DC024EA6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34117" y="197223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98</xdr:row>
      <xdr:rowOff>44823</xdr:rowOff>
    </xdr:from>
    <xdr:to>
      <xdr:col>5</xdr:col>
      <xdr:colOff>913184</xdr:colOff>
      <xdr:row>100</xdr:row>
      <xdr:rowOff>52443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137EFFED-E05E-4FE3-B04B-24F80AC00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98894" y="3143922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1999130</xdr:colOff>
      <xdr:row>30</xdr:row>
      <xdr:rowOff>259977</xdr:rowOff>
    </xdr:from>
    <xdr:to>
      <xdr:col>1</xdr:col>
      <xdr:colOff>169114</xdr:colOff>
      <xdr:row>33</xdr:row>
      <xdr:rowOff>267597</xdr:rowOff>
    </xdr:to>
    <xdr:pic>
      <xdr:nvPicPr>
        <xdr:cNvPr id="19" name="Picture 18" hidden="1">
          <a:extLst>
            <a:ext uri="{FF2B5EF4-FFF2-40B4-BE49-F238E27FC236}">
              <a16:creationId xmlns:a16="http://schemas.microsoft.com/office/drawing/2014/main" id="{A858B075-F808-4596-9CA2-24BB44A06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99130" y="9403977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101</xdr:row>
      <xdr:rowOff>17929</xdr:rowOff>
    </xdr:from>
    <xdr:to>
      <xdr:col>5</xdr:col>
      <xdr:colOff>118207</xdr:colOff>
      <xdr:row>104</xdr:row>
      <xdr:rowOff>0</xdr:rowOff>
    </xdr:to>
    <xdr:pic>
      <xdr:nvPicPr>
        <xdr:cNvPr id="21" name="Picture 1" hidden="1">
          <a:extLst>
            <a:ext uri="{FF2B5EF4-FFF2-40B4-BE49-F238E27FC236}">
              <a16:creationId xmlns:a16="http://schemas.microsoft.com/office/drawing/2014/main" id="{390A91D6-B71C-4754-8FCB-1FC5CE80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1300" y="22573129"/>
          <a:ext cx="1947007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1814946</xdr:colOff>
      <xdr:row>30</xdr:row>
      <xdr:rowOff>41564</xdr:rowOff>
    </xdr:from>
    <xdr:to>
      <xdr:col>1</xdr:col>
      <xdr:colOff>0</xdr:colOff>
      <xdr:row>33</xdr:row>
      <xdr:rowOff>49184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13BD2F51-5A09-41BB-B8E9-3F0FAC92C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818121" y="9798339"/>
          <a:ext cx="2553854" cy="915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1999130</xdr:colOff>
      <xdr:row>30</xdr:row>
      <xdr:rowOff>259977</xdr:rowOff>
    </xdr:from>
    <xdr:to>
      <xdr:col>1</xdr:col>
      <xdr:colOff>169114</xdr:colOff>
      <xdr:row>33</xdr:row>
      <xdr:rowOff>267597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D3871CD5-FA0F-48DB-B118-F28E711C3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99130" y="10010402"/>
          <a:ext cx="2541959" cy="925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3788229</xdr:colOff>
      <xdr:row>0</xdr:row>
      <xdr:rowOff>0</xdr:rowOff>
    </xdr:from>
    <xdr:to>
      <xdr:col>3</xdr:col>
      <xdr:colOff>1054826</xdr:colOff>
      <xdr:row>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2D67415C-277B-4C81-BABD-AF96AD264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88229" y="0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3886200</xdr:colOff>
      <xdr:row>44</xdr:row>
      <xdr:rowOff>32657</xdr:rowOff>
    </xdr:from>
    <xdr:to>
      <xdr:col>4</xdr:col>
      <xdr:colOff>20683</xdr:colOff>
      <xdr:row>48</xdr:row>
      <xdr:rowOff>185057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B263370-2536-4DB3-A5B6-D7BDF1C7F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86200" y="12224657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2692037</xdr:colOff>
      <xdr:row>40</xdr:row>
      <xdr:rowOff>145869</xdr:rowOff>
    </xdr:from>
    <xdr:to>
      <xdr:col>3</xdr:col>
      <xdr:colOff>322217</xdr:colOff>
      <xdr:row>43</xdr:row>
      <xdr:rowOff>153489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3203AC4-62DD-75A2-FF84-D68A00902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692037" y="10813869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2569028</xdr:colOff>
      <xdr:row>78</xdr:row>
      <xdr:rowOff>43543</xdr:rowOff>
    </xdr:from>
    <xdr:to>
      <xdr:col>3</xdr:col>
      <xdr:colOff>199208</xdr:colOff>
      <xdr:row>80</xdr:row>
      <xdr:rowOff>0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8BE40D05-6980-4D0F-B334-1F29BC182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69028" y="2137954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7BF83-B4DA-4B2E-BF01-D5979003E9D7}">
  <dimension ref="A1:J59"/>
  <sheetViews>
    <sheetView showGridLines="0" view="pageBreakPreview" topLeftCell="A63" zoomScale="70" zoomScaleNormal="100" zoomScaleSheetLayoutView="70" workbookViewId="0">
      <selection activeCell="C36" sqref="C36"/>
    </sheetView>
  </sheetViews>
  <sheetFormatPr defaultColWidth="10.90625" defaultRowHeight="24" customHeight="1"/>
  <cols>
    <col min="1" max="1" width="52.90625" style="10" customWidth="1"/>
    <col min="2" max="2" width="4.08984375" style="10" customWidth="1"/>
    <col min="3" max="3" width="6.90625" style="11" customWidth="1"/>
    <col min="4" max="4" width="1.08984375" style="10" customWidth="1"/>
    <col min="5" max="5" width="15" style="24" customWidth="1"/>
    <col min="6" max="6" width="1.08984375" style="10" customWidth="1"/>
    <col min="7" max="7" width="15" style="24" customWidth="1"/>
    <col min="8" max="8" width="0.90625" style="10" customWidth="1"/>
    <col min="9" max="16384" width="10.90625" style="10"/>
  </cols>
  <sheetData>
    <row r="1" spans="1:7" s="8" customFormat="1" ht="24" customHeight="1">
      <c r="A1" s="3" t="s">
        <v>50</v>
      </c>
      <c r="B1" s="4"/>
      <c r="C1" s="5"/>
      <c r="D1" s="6"/>
      <c r="E1" s="7"/>
      <c r="F1" s="6"/>
      <c r="G1" s="7"/>
    </row>
    <row r="2" spans="1:7" s="8" customFormat="1" ht="24" customHeight="1">
      <c r="A2" s="9" t="s">
        <v>42</v>
      </c>
      <c r="B2" s="6"/>
      <c r="C2" s="5"/>
      <c r="D2" s="6"/>
      <c r="E2" s="7"/>
      <c r="F2" s="6"/>
      <c r="G2" s="7"/>
    </row>
    <row r="3" spans="1:7" ht="24" customHeight="1">
      <c r="E3" s="12"/>
      <c r="G3" s="12"/>
    </row>
    <row r="4" spans="1:7" ht="24" customHeight="1">
      <c r="C4" s="2"/>
      <c r="E4" s="40" t="s">
        <v>69</v>
      </c>
      <c r="G4" s="14" t="s">
        <v>72</v>
      </c>
    </row>
    <row r="5" spans="1:7" ht="24" customHeight="1">
      <c r="A5" s="13" t="s">
        <v>12</v>
      </c>
      <c r="C5" s="2" t="s">
        <v>0</v>
      </c>
      <c r="E5" s="14">
        <v>2025</v>
      </c>
      <c r="G5" s="14">
        <v>2024</v>
      </c>
    </row>
    <row r="6" spans="1:7" ht="24" customHeight="1">
      <c r="C6" s="2"/>
      <c r="E6" s="84" t="s">
        <v>68</v>
      </c>
      <c r="F6" s="84"/>
      <c r="G6" s="84"/>
    </row>
    <row r="7" spans="1:7" ht="24" customHeight="1">
      <c r="A7" s="10" t="s">
        <v>13</v>
      </c>
      <c r="B7" s="15"/>
      <c r="C7" s="2"/>
      <c r="D7" s="2"/>
      <c r="E7" s="16">
        <v>596500</v>
      </c>
      <c r="F7" s="17"/>
      <c r="G7" s="16">
        <v>643315</v>
      </c>
    </row>
    <row r="8" spans="1:7" ht="24" customHeight="1">
      <c r="A8" s="10" t="s">
        <v>73</v>
      </c>
      <c r="B8" s="15"/>
      <c r="C8" s="2" t="s">
        <v>161</v>
      </c>
      <c r="D8" s="2"/>
      <c r="E8" s="16">
        <v>46278322</v>
      </c>
      <c r="F8" s="17"/>
      <c r="G8" s="16">
        <v>42391341</v>
      </c>
    </row>
    <row r="9" spans="1:7" ht="24" customHeight="1">
      <c r="A9" s="10" t="s">
        <v>48</v>
      </c>
      <c r="B9" s="15"/>
      <c r="C9" s="2">
        <v>9</v>
      </c>
      <c r="D9" s="2"/>
      <c r="E9" s="16">
        <v>675265</v>
      </c>
      <c r="F9" s="17"/>
      <c r="G9" s="16">
        <v>404812</v>
      </c>
    </row>
    <row r="10" spans="1:7" ht="24" customHeight="1">
      <c r="A10" s="10" t="s">
        <v>74</v>
      </c>
      <c r="B10" s="15"/>
      <c r="C10" s="2">
        <v>10</v>
      </c>
      <c r="D10" s="2"/>
      <c r="E10" s="18">
        <v>46076130</v>
      </c>
      <c r="F10" s="17"/>
      <c r="G10" s="18">
        <v>42728152</v>
      </c>
    </row>
    <row r="11" spans="1:7" ht="24" customHeight="1">
      <c r="A11" s="10" t="s">
        <v>75</v>
      </c>
      <c r="C11" s="2" t="s">
        <v>162</v>
      </c>
      <c r="D11" s="2"/>
      <c r="E11" s="18">
        <v>250077630</v>
      </c>
      <c r="F11" s="18"/>
      <c r="G11" s="18">
        <v>241882214</v>
      </c>
    </row>
    <row r="12" spans="1:7" ht="24" customHeight="1">
      <c r="A12" s="10" t="s">
        <v>189</v>
      </c>
      <c r="C12" s="2">
        <v>13</v>
      </c>
      <c r="D12" s="2"/>
      <c r="E12" s="18">
        <v>8119344</v>
      </c>
      <c r="F12" s="18"/>
      <c r="G12" s="18">
        <v>8124222</v>
      </c>
    </row>
    <row r="13" spans="1:7" ht="24" customHeight="1">
      <c r="A13" s="10" t="s">
        <v>76</v>
      </c>
      <c r="B13" s="15"/>
      <c r="C13" s="2">
        <v>14</v>
      </c>
      <c r="D13" s="2"/>
      <c r="E13" s="18">
        <v>485349</v>
      </c>
      <c r="F13" s="19"/>
      <c r="G13" s="18">
        <v>438610</v>
      </c>
    </row>
    <row r="14" spans="1:7" ht="24" customHeight="1">
      <c r="A14" s="10" t="s">
        <v>77</v>
      </c>
      <c r="B14" s="15"/>
      <c r="C14" s="2">
        <v>29</v>
      </c>
      <c r="D14" s="2"/>
      <c r="E14" s="18">
        <v>611073</v>
      </c>
      <c r="F14" s="19"/>
      <c r="G14" s="18">
        <v>631523</v>
      </c>
    </row>
    <row r="15" spans="1:7" ht="24" customHeight="1">
      <c r="A15" s="10" t="s">
        <v>78</v>
      </c>
      <c r="B15" s="15"/>
      <c r="C15" s="2">
        <v>15</v>
      </c>
      <c r="D15" s="2"/>
      <c r="E15" s="18">
        <v>502010</v>
      </c>
      <c r="F15" s="19"/>
      <c r="G15" s="18">
        <v>436370</v>
      </c>
    </row>
    <row r="16" spans="1:7" ht="24" customHeight="1">
      <c r="A16" s="10" t="s">
        <v>44</v>
      </c>
      <c r="B16" s="15"/>
      <c r="C16" s="2">
        <v>16</v>
      </c>
      <c r="D16" s="2"/>
      <c r="E16" s="18">
        <v>1364536</v>
      </c>
      <c r="F16" s="19"/>
      <c r="G16" s="18">
        <v>1611636</v>
      </c>
    </row>
    <row r="17" spans="1:10" ht="24" customHeight="1">
      <c r="A17" s="10" t="s">
        <v>32</v>
      </c>
      <c r="B17" s="15"/>
      <c r="C17" s="2"/>
      <c r="D17" s="2"/>
      <c r="E17" s="18">
        <v>120947</v>
      </c>
      <c r="F17" s="19"/>
      <c r="G17" s="18">
        <v>103414</v>
      </c>
    </row>
    <row r="18" spans="1:10" ht="24" customHeight="1">
      <c r="A18" s="10" t="s">
        <v>79</v>
      </c>
      <c r="B18" s="15"/>
      <c r="C18" s="2" t="s">
        <v>163</v>
      </c>
      <c r="D18" s="2"/>
      <c r="E18" s="18">
        <v>785790</v>
      </c>
      <c r="F18" s="19"/>
      <c r="G18" s="18">
        <v>1050296</v>
      </c>
    </row>
    <row r="19" spans="1:10" ht="24" customHeight="1" thickBot="1">
      <c r="A19" s="13" t="s">
        <v>14</v>
      </c>
      <c r="B19" s="15"/>
      <c r="E19" s="20">
        <f>SUM(E7:E18)</f>
        <v>355692896</v>
      </c>
      <c r="F19" s="21"/>
      <c r="G19" s="20">
        <f>SUM(G7:G18)</f>
        <v>340445905</v>
      </c>
    </row>
    <row r="20" spans="1:10" ht="24" customHeight="1" thickTop="1">
      <c r="A20" s="15"/>
      <c r="B20" s="15"/>
      <c r="E20" s="22"/>
      <c r="F20" s="23"/>
      <c r="G20" s="22"/>
    </row>
    <row r="21" spans="1:10" ht="24" customHeight="1">
      <c r="A21" s="15"/>
      <c r="B21" s="15"/>
    </row>
    <row r="22" spans="1:10" ht="24" hidden="1" customHeight="1">
      <c r="A22" s="15"/>
      <c r="B22" s="15"/>
    </row>
    <row r="23" spans="1:10" s="8" customFormat="1" ht="24" customHeight="1">
      <c r="A23" s="3" t="s">
        <v>50</v>
      </c>
      <c r="B23" s="4"/>
      <c r="C23" s="5"/>
      <c r="D23" s="6"/>
      <c r="E23" s="7"/>
      <c r="F23" s="6"/>
      <c r="G23" s="7"/>
    </row>
    <row r="24" spans="1:10" s="8" customFormat="1" ht="24" customHeight="1">
      <c r="A24" s="9" t="s">
        <v>42</v>
      </c>
      <c r="B24" s="6"/>
      <c r="C24" s="5"/>
      <c r="D24" s="6"/>
      <c r="E24" s="7"/>
      <c r="F24" s="6"/>
      <c r="G24" s="7"/>
    </row>
    <row r="25" spans="1:10" ht="21.65" customHeight="1">
      <c r="E25" s="12"/>
      <c r="G25" s="12"/>
    </row>
    <row r="26" spans="1:10" ht="21.9" customHeight="1">
      <c r="C26" s="2"/>
      <c r="E26" s="40" t="s">
        <v>69</v>
      </c>
      <c r="G26" s="14" t="s">
        <v>72</v>
      </c>
    </row>
    <row r="27" spans="1:10" ht="21.9" customHeight="1">
      <c r="A27" s="13" t="s">
        <v>80</v>
      </c>
      <c r="C27" s="2" t="s">
        <v>0</v>
      </c>
      <c r="E27" s="14">
        <v>2025</v>
      </c>
      <c r="G27" s="14">
        <v>2024</v>
      </c>
    </row>
    <row r="28" spans="1:10" ht="21.9" customHeight="1">
      <c r="C28" s="2"/>
      <c r="E28" s="84" t="s">
        <v>68</v>
      </c>
      <c r="F28" s="84"/>
      <c r="G28" s="84"/>
    </row>
    <row r="29" spans="1:10" ht="21.9" customHeight="1">
      <c r="A29" s="25" t="s">
        <v>81</v>
      </c>
      <c r="B29" s="15"/>
      <c r="E29" s="26"/>
      <c r="F29" s="1"/>
      <c r="G29" s="26"/>
    </row>
    <row r="30" spans="1:10" ht="21.9" customHeight="1">
      <c r="A30" s="10" t="s">
        <v>33</v>
      </c>
      <c r="B30" s="15"/>
      <c r="C30" s="2" t="s">
        <v>164</v>
      </c>
      <c r="D30" s="2"/>
      <c r="E30" s="18">
        <v>284519207</v>
      </c>
      <c r="F30" s="19"/>
      <c r="G30" s="18">
        <v>279907724</v>
      </c>
      <c r="J30" s="41"/>
    </row>
    <row r="31" spans="1:10" ht="21.9" customHeight="1">
      <c r="A31" s="10" t="s">
        <v>34</v>
      </c>
      <c r="C31" s="2" t="s">
        <v>165</v>
      </c>
      <c r="D31" s="2"/>
      <c r="E31" s="18">
        <v>15483386</v>
      </c>
      <c r="F31" s="19"/>
      <c r="G31" s="18">
        <v>10146141</v>
      </c>
      <c r="J31" s="41"/>
    </row>
    <row r="32" spans="1:10" ht="21.9" customHeight="1">
      <c r="A32" s="10" t="s">
        <v>58</v>
      </c>
      <c r="B32" s="15"/>
      <c r="C32" s="2"/>
      <c r="D32" s="2"/>
      <c r="E32" s="18">
        <v>610019</v>
      </c>
      <c r="F32" s="19"/>
      <c r="G32" s="18">
        <v>107945</v>
      </c>
      <c r="J32" s="41"/>
    </row>
    <row r="33" spans="1:10" ht="21.9" customHeight="1">
      <c r="A33" s="10" t="s">
        <v>51</v>
      </c>
      <c r="B33" s="15"/>
      <c r="C33" s="2">
        <v>9</v>
      </c>
      <c r="D33" s="2"/>
      <c r="E33" s="18">
        <v>606594</v>
      </c>
      <c r="F33" s="19"/>
      <c r="G33" s="18">
        <v>544959</v>
      </c>
      <c r="J33" s="41"/>
    </row>
    <row r="34" spans="1:10" ht="21.9" customHeight="1">
      <c r="A34" s="10" t="s">
        <v>82</v>
      </c>
      <c r="B34" s="15"/>
      <c r="C34" s="2" t="s">
        <v>166</v>
      </c>
      <c r="D34" s="2"/>
      <c r="E34" s="16">
        <v>9388301</v>
      </c>
      <c r="F34" s="19"/>
      <c r="G34" s="16">
        <v>7217716</v>
      </c>
      <c r="J34" s="41"/>
    </row>
    <row r="35" spans="1:10" ht="21.9" customHeight="1">
      <c r="A35" s="10" t="s">
        <v>83</v>
      </c>
      <c r="B35" s="15"/>
      <c r="C35" s="2">
        <v>27</v>
      </c>
      <c r="D35" s="2"/>
      <c r="E35" s="16">
        <v>1208860</v>
      </c>
      <c r="F35" s="19"/>
      <c r="G35" s="16">
        <v>1189282</v>
      </c>
      <c r="J35" s="41"/>
    </row>
    <row r="36" spans="1:10" ht="21.9" customHeight="1">
      <c r="A36" s="10" t="s">
        <v>35</v>
      </c>
      <c r="B36" s="15"/>
      <c r="C36" s="2">
        <v>27</v>
      </c>
      <c r="D36" s="2"/>
      <c r="E36" s="16">
        <v>912673</v>
      </c>
      <c r="F36" s="19"/>
      <c r="G36" s="16">
        <v>988891</v>
      </c>
      <c r="J36" s="41"/>
    </row>
    <row r="37" spans="1:10" ht="21.9" customHeight="1">
      <c r="A37" s="10" t="s">
        <v>84</v>
      </c>
      <c r="B37" s="15"/>
      <c r="C37" s="2" t="s">
        <v>167</v>
      </c>
      <c r="D37" s="2"/>
      <c r="E37" s="16">
        <v>633692</v>
      </c>
      <c r="F37" s="19"/>
      <c r="G37" s="16">
        <v>657814</v>
      </c>
      <c r="J37" s="41"/>
    </row>
    <row r="38" spans="1:10" ht="21.9" customHeight="1">
      <c r="A38" s="10" t="s">
        <v>53</v>
      </c>
      <c r="B38" s="15"/>
      <c r="C38" s="2">
        <v>21</v>
      </c>
      <c r="D38" s="2"/>
      <c r="E38" s="16">
        <v>556661</v>
      </c>
      <c r="F38" s="19"/>
      <c r="G38" s="16">
        <v>547042</v>
      </c>
      <c r="J38" s="41"/>
    </row>
    <row r="39" spans="1:10" ht="21.9" customHeight="1">
      <c r="A39" s="10" t="s">
        <v>85</v>
      </c>
      <c r="B39" s="15"/>
      <c r="C39" s="2"/>
      <c r="D39" s="2"/>
      <c r="E39" s="18">
        <v>483100</v>
      </c>
      <c r="F39" s="19"/>
      <c r="G39" s="18">
        <v>378728</v>
      </c>
      <c r="J39" s="41"/>
    </row>
    <row r="40" spans="1:10" ht="21.9" customHeight="1">
      <c r="A40" s="10" t="s">
        <v>46</v>
      </c>
      <c r="B40" s="15"/>
      <c r="C40" s="2"/>
      <c r="D40" s="2"/>
      <c r="E40" s="18">
        <v>210053</v>
      </c>
      <c r="F40" s="19"/>
      <c r="G40" s="18">
        <v>225957</v>
      </c>
      <c r="J40" s="41"/>
    </row>
    <row r="41" spans="1:10" ht="21.9" customHeight="1">
      <c r="A41" s="10" t="s">
        <v>36</v>
      </c>
      <c r="B41" s="15"/>
      <c r="C41" s="2" t="s">
        <v>168</v>
      </c>
      <c r="D41" s="2"/>
      <c r="E41" s="16">
        <v>1053727</v>
      </c>
      <c r="F41" s="19"/>
      <c r="G41" s="16">
        <v>570193</v>
      </c>
      <c r="J41" s="41"/>
    </row>
    <row r="42" spans="1:10" ht="21.9" customHeight="1">
      <c r="A42" s="13" t="s">
        <v>37</v>
      </c>
      <c r="B42" s="15"/>
      <c r="C42" s="2"/>
      <c r="D42" s="2"/>
      <c r="E42" s="27">
        <f>SUM(E30:E41)</f>
        <v>315666273</v>
      </c>
      <c r="F42" s="21"/>
      <c r="G42" s="27">
        <f>SUM(G30:G41)</f>
        <v>302482392</v>
      </c>
    </row>
    <row r="43" spans="1:10" ht="15" customHeight="1">
      <c r="A43" s="13"/>
      <c r="B43" s="15"/>
      <c r="C43" s="2"/>
      <c r="D43" s="2"/>
      <c r="E43" s="18"/>
      <c r="F43" s="18"/>
      <c r="G43" s="18"/>
    </row>
    <row r="44" spans="1:10" ht="21.9" customHeight="1">
      <c r="A44" s="25" t="s">
        <v>86</v>
      </c>
      <c r="B44" s="15"/>
      <c r="D44" s="28"/>
      <c r="E44" s="1"/>
      <c r="G44" s="1"/>
    </row>
    <row r="45" spans="1:10" ht="21.9" customHeight="1">
      <c r="A45" s="15" t="s">
        <v>38</v>
      </c>
      <c r="B45" s="29"/>
      <c r="C45" s="2"/>
      <c r="E45" s="1"/>
      <c r="G45" s="1"/>
    </row>
    <row r="46" spans="1:10" ht="21.9" customHeight="1">
      <c r="A46" s="30" t="s">
        <v>87</v>
      </c>
      <c r="B46" s="29"/>
      <c r="C46" s="2"/>
      <c r="D46" s="2"/>
      <c r="E46" s="1"/>
      <c r="G46" s="1"/>
    </row>
    <row r="47" spans="1:10" ht="21.9" customHeight="1" thickBot="1">
      <c r="A47" s="31" t="s">
        <v>39</v>
      </c>
      <c r="B47" s="29"/>
      <c r="E47" s="32">
        <v>20000000</v>
      </c>
      <c r="F47" s="33"/>
      <c r="G47" s="32">
        <v>20000000</v>
      </c>
    </row>
    <row r="48" spans="1:10" ht="21.9" customHeight="1" thickTop="1">
      <c r="A48" s="31" t="s">
        <v>88</v>
      </c>
      <c r="B48" s="29"/>
      <c r="E48" s="18"/>
      <c r="F48" s="33"/>
      <c r="G48" s="18"/>
    </row>
    <row r="49" spans="1:10" ht="21.9" customHeight="1">
      <c r="A49" s="31" t="s">
        <v>39</v>
      </c>
      <c r="B49" s="29"/>
      <c r="E49" s="18">
        <v>20000000</v>
      </c>
      <c r="F49" s="33"/>
      <c r="G49" s="18">
        <v>20000000</v>
      </c>
      <c r="I49" s="41"/>
      <c r="J49" s="41"/>
    </row>
    <row r="50" spans="1:10" ht="21.9" customHeight="1">
      <c r="A50" s="31" t="s">
        <v>89</v>
      </c>
      <c r="B50" s="29"/>
      <c r="C50" s="2"/>
      <c r="D50" s="2"/>
      <c r="E50" s="18">
        <v>10598915</v>
      </c>
      <c r="F50" s="33"/>
      <c r="G50" s="18">
        <v>10598915</v>
      </c>
      <c r="I50" s="41"/>
      <c r="J50" s="41"/>
    </row>
    <row r="51" spans="1:10" ht="21.9" customHeight="1">
      <c r="A51" s="31" t="s">
        <v>90</v>
      </c>
      <c r="B51" s="29"/>
      <c r="C51" s="2"/>
      <c r="D51" s="2"/>
      <c r="E51" s="18">
        <v>-111703</v>
      </c>
      <c r="F51" s="19"/>
      <c r="G51" s="18">
        <v>-1125232</v>
      </c>
      <c r="I51" s="41"/>
      <c r="J51" s="41"/>
    </row>
    <row r="52" spans="1:10" ht="21.9" customHeight="1">
      <c r="A52" s="31" t="s">
        <v>15</v>
      </c>
      <c r="B52" s="15"/>
      <c r="D52" s="2"/>
      <c r="E52" s="18"/>
      <c r="F52" s="19"/>
      <c r="G52" s="18"/>
      <c r="I52" s="41"/>
      <c r="J52" s="41"/>
    </row>
    <row r="53" spans="1:10" ht="21.9" customHeight="1">
      <c r="A53" s="31" t="s">
        <v>91</v>
      </c>
      <c r="B53" s="2"/>
      <c r="C53" s="2"/>
      <c r="D53" s="2"/>
      <c r="E53" s="18"/>
      <c r="F53" s="19"/>
      <c r="G53" s="18"/>
      <c r="I53" s="41"/>
      <c r="J53" s="41"/>
    </row>
    <row r="54" spans="1:10" ht="21.9" customHeight="1">
      <c r="A54" s="31" t="s">
        <v>92</v>
      </c>
      <c r="B54" s="34"/>
      <c r="C54" s="2">
        <v>25</v>
      </c>
      <c r="D54" s="28"/>
      <c r="E54" s="18">
        <v>1164600</v>
      </c>
      <c r="F54" s="35"/>
      <c r="G54" s="18">
        <v>1164600</v>
      </c>
      <c r="I54" s="41"/>
      <c r="J54" s="41"/>
    </row>
    <row r="55" spans="1:10" ht="21.9" customHeight="1">
      <c r="A55" s="31" t="s">
        <v>40</v>
      </c>
      <c r="B55" s="34"/>
      <c r="E55" s="36">
        <v>8374811</v>
      </c>
      <c r="F55" s="18"/>
      <c r="G55" s="36">
        <v>7325230</v>
      </c>
      <c r="I55" s="41"/>
      <c r="J55" s="41"/>
    </row>
    <row r="56" spans="1:10" ht="21.9" customHeight="1">
      <c r="A56" s="13" t="s">
        <v>93</v>
      </c>
      <c r="B56" s="34"/>
      <c r="E56" s="27">
        <f>SUM(E49:E55)</f>
        <v>40026623</v>
      </c>
      <c r="F56" s="21"/>
      <c r="G56" s="27">
        <f>SUM(G49:G55)</f>
        <v>37963513</v>
      </c>
    </row>
    <row r="57" spans="1:10" ht="21.9" customHeight="1" thickBot="1">
      <c r="A57" s="13" t="s">
        <v>94</v>
      </c>
      <c r="B57" s="15"/>
      <c r="E57" s="37">
        <f>SUM(E56,E42)</f>
        <v>355692896</v>
      </c>
      <c r="F57" s="21"/>
      <c r="G57" s="37">
        <f>SUM(G56,G42)</f>
        <v>340445905</v>
      </c>
    </row>
    <row r="58" spans="1:10" ht="24" customHeight="1" thickTop="1">
      <c r="B58" s="15"/>
      <c r="E58" s="81"/>
      <c r="F58" s="39"/>
      <c r="G58" s="38"/>
    </row>
    <row r="59" spans="1:10" ht="24" customHeight="1">
      <c r="A59" s="15"/>
      <c r="B59" s="15"/>
    </row>
  </sheetData>
  <mergeCells count="2">
    <mergeCell ref="E6:G6"/>
    <mergeCell ref="E28:G28"/>
  </mergeCells>
  <pageMargins left="0.8" right="0.8" top="0.48" bottom="0.5" header="0.5" footer="0.5"/>
  <pageSetup paperSize="9" scale="90" firstPageNumber="4" orientation="portrait" useFirstPageNumber="1" r:id="rId1"/>
  <headerFooter>
    <oddFooter>&amp;L&amp;"Times New Roman,Regular"&amp;11  The accompanying notes form an integral part of the interim financial statements.&amp;"ApFont,Regular"&amp;10
&amp;C&amp;"Times New Roman,Regular"&amp;11&amp;P</oddFooter>
  </headerFooter>
  <rowBreaks count="1" manualBreakCount="1">
    <brk id="2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7"/>
  <sheetViews>
    <sheetView showGridLines="0" view="pageBreakPreview" topLeftCell="A127" zoomScale="70" zoomScaleNormal="88" zoomScaleSheetLayoutView="70" workbookViewId="0">
      <selection activeCell="A117" sqref="A117"/>
    </sheetView>
  </sheetViews>
  <sheetFormatPr defaultColWidth="10.6328125" defaultRowHeight="24" customHeight="1"/>
  <cols>
    <col min="1" max="1" width="62.453125" style="10" customWidth="1"/>
    <col min="2" max="2" width="7.54296875" style="10" customWidth="1"/>
    <col min="3" max="3" width="1.36328125" style="10" customWidth="1"/>
    <col min="4" max="4" width="14.36328125" style="24" customWidth="1"/>
    <col min="5" max="5" width="1.36328125" style="10" customWidth="1"/>
    <col min="6" max="6" width="14.36328125" style="24" customWidth="1"/>
    <col min="7" max="8" width="10.6328125" style="10"/>
    <col min="9" max="9" width="11.453125" style="10" bestFit="1" customWidth="1"/>
    <col min="10" max="14" width="10.6328125" style="10"/>
    <col min="15" max="18" width="14.36328125" style="10" bestFit="1" customWidth="1"/>
    <col min="19" max="16384" width="10.6328125" style="10"/>
  </cols>
  <sheetData>
    <row r="1" spans="1:10" ht="24" customHeight="1">
      <c r="A1" s="3" t="s">
        <v>50</v>
      </c>
      <c r="B1" s="6"/>
      <c r="C1" s="6"/>
      <c r="D1" s="7"/>
      <c r="E1" s="6"/>
      <c r="F1" s="7"/>
    </row>
    <row r="2" spans="1:10" ht="24" customHeight="1">
      <c r="A2" s="9" t="s">
        <v>172</v>
      </c>
      <c r="B2" s="6"/>
      <c r="C2" s="6"/>
      <c r="D2" s="7"/>
      <c r="E2" s="6"/>
      <c r="F2" s="7"/>
    </row>
    <row r="3" spans="1:10" ht="24" customHeight="1">
      <c r="A3" s="13"/>
      <c r="B3" s="6"/>
      <c r="C3" s="6"/>
      <c r="D3" s="7"/>
      <c r="E3" s="6"/>
      <c r="F3" s="7"/>
    </row>
    <row r="4" spans="1:10" ht="24" customHeight="1">
      <c r="B4" s="2"/>
      <c r="D4" s="85" t="s">
        <v>155</v>
      </c>
      <c r="E4" s="86"/>
      <c r="F4" s="86"/>
    </row>
    <row r="5" spans="1:10" ht="24" customHeight="1">
      <c r="B5" s="2"/>
      <c r="D5" s="85" t="s">
        <v>69</v>
      </c>
      <c r="E5" s="85"/>
      <c r="F5" s="85"/>
    </row>
    <row r="6" spans="1:10" ht="24" customHeight="1">
      <c r="B6" s="2"/>
      <c r="D6" s="1">
        <v>2025</v>
      </c>
      <c r="E6" s="1"/>
      <c r="F6" s="1">
        <v>2024</v>
      </c>
    </row>
    <row r="7" spans="1:10" ht="24" customHeight="1">
      <c r="B7" s="1"/>
      <c r="D7" s="87" t="s">
        <v>68</v>
      </c>
      <c r="E7" s="87"/>
      <c r="F7" s="87"/>
      <c r="G7" s="11"/>
      <c r="H7" s="11"/>
      <c r="I7" s="11"/>
      <c r="J7" s="11"/>
    </row>
    <row r="8" spans="1:10" ht="24" customHeight="1">
      <c r="A8" s="10" t="s">
        <v>25</v>
      </c>
      <c r="B8" s="2"/>
      <c r="D8" s="18">
        <v>3354281</v>
      </c>
      <c r="E8" s="18"/>
      <c r="F8" s="18">
        <v>3244921</v>
      </c>
      <c r="G8" s="41"/>
      <c r="H8" s="41"/>
    </row>
    <row r="9" spans="1:10" ht="24" customHeight="1">
      <c r="A9" s="10" t="s">
        <v>11</v>
      </c>
      <c r="B9" s="2"/>
      <c r="D9" s="36">
        <v>-1695137</v>
      </c>
      <c r="E9" s="18"/>
      <c r="F9" s="36">
        <v>-1502644</v>
      </c>
      <c r="G9" s="41"/>
      <c r="H9" s="41"/>
      <c r="I9" s="41"/>
    </row>
    <row r="10" spans="1:10" s="13" customFormat="1" ht="24" customHeight="1">
      <c r="A10" s="13" t="s">
        <v>18</v>
      </c>
      <c r="B10" s="82"/>
      <c r="D10" s="21">
        <f>SUM(D8:D9)</f>
        <v>1659144</v>
      </c>
      <c r="E10" s="42"/>
      <c r="F10" s="21">
        <f>SUM(F8:F9)</f>
        <v>1742277</v>
      </c>
      <c r="G10" s="41"/>
      <c r="H10" s="41"/>
      <c r="I10" s="83"/>
    </row>
    <row r="11" spans="1:10" ht="24" customHeight="1">
      <c r="A11" s="15" t="s">
        <v>26</v>
      </c>
      <c r="B11" s="2"/>
      <c r="D11" s="43">
        <v>114550</v>
      </c>
      <c r="E11" s="18"/>
      <c r="F11" s="43">
        <v>103511</v>
      </c>
      <c r="G11" s="41"/>
      <c r="H11" s="41"/>
      <c r="I11" s="41"/>
    </row>
    <row r="12" spans="1:10" ht="24" customHeight="1">
      <c r="A12" s="15" t="s">
        <v>19</v>
      </c>
      <c r="B12" s="2"/>
      <c r="D12" s="36">
        <v>-20217</v>
      </c>
      <c r="E12" s="18"/>
      <c r="F12" s="36">
        <v>-25026</v>
      </c>
      <c r="G12" s="41"/>
      <c r="H12" s="41"/>
      <c r="I12" s="41"/>
    </row>
    <row r="13" spans="1:10" ht="24" customHeight="1">
      <c r="A13" s="13" t="s">
        <v>29</v>
      </c>
      <c r="B13" s="2"/>
      <c r="D13" s="27">
        <f>SUM(D11:D12)</f>
        <v>94333</v>
      </c>
      <c r="E13" s="42"/>
      <c r="F13" s="27">
        <f>SUM(F11:F12)</f>
        <v>78485</v>
      </c>
      <c r="G13" s="41"/>
      <c r="H13" s="41"/>
    </row>
    <row r="14" spans="1:10" ht="24" customHeight="1">
      <c r="A14" s="15" t="s">
        <v>174</v>
      </c>
      <c r="B14" s="2"/>
      <c r="D14" s="10"/>
      <c r="F14" s="10"/>
      <c r="G14" s="41"/>
      <c r="H14" s="41"/>
      <c r="I14" s="41"/>
    </row>
    <row r="15" spans="1:10" ht="24" customHeight="1">
      <c r="A15" s="31" t="s">
        <v>59</v>
      </c>
      <c r="B15" s="2"/>
      <c r="D15" s="18">
        <v>26301</v>
      </c>
      <c r="E15" s="44"/>
      <c r="F15" s="18">
        <v>26136</v>
      </c>
      <c r="G15" s="41"/>
      <c r="H15" s="41"/>
      <c r="I15" s="41"/>
    </row>
    <row r="16" spans="1:10" ht="24" customHeight="1">
      <c r="A16" s="10" t="s">
        <v>175</v>
      </c>
      <c r="B16" s="2"/>
      <c r="D16" s="18">
        <v>134434</v>
      </c>
      <c r="E16" s="18"/>
      <c r="F16" s="18">
        <v>-32969</v>
      </c>
      <c r="G16" s="41"/>
      <c r="H16" s="41"/>
      <c r="I16" s="41"/>
    </row>
    <row r="17" spans="1:9" ht="24" customHeight="1">
      <c r="A17" s="10" t="s">
        <v>31</v>
      </c>
      <c r="B17" s="2"/>
      <c r="D17" s="18">
        <v>52886</v>
      </c>
      <c r="E17" s="18"/>
      <c r="F17" s="18">
        <v>46813</v>
      </c>
      <c r="G17" s="41"/>
      <c r="H17" s="41"/>
      <c r="I17" s="41"/>
    </row>
    <row r="18" spans="1:9" ht="24" customHeight="1">
      <c r="A18" s="10" t="s">
        <v>27</v>
      </c>
      <c r="B18" s="2"/>
      <c r="D18" s="18">
        <v>31034</v>
      </c>
      <c r="E18" s="18"/>
      <c r="F18" s="18">
        <v>19687</v>
      </c>
      <c r="G18" s="41"/>
      <c r="H18" s="41"/>
      <c r="I18" s="41"/>
    </row>
    <row r="19" spans="1:9" ht="24" customHeight="1">
      <c r="A19" s="13" t="s">
        <v>28</v>
      </c>
      <c r="B19" s="2"/>
      <c r="D19" s="27">
        <f>SUM(D10,D13:D18)</f>
        <v>1998132</v>
      </c>
      <c r="E19" s="42"/>
      <c r="F19" s="27">
        <f>SUM(F10,F13:F18)</f>
        <v>1880429</v>
      </c>
      <c r="G19" s="41"/>
      <c r="H19" s="41"/>
    </row>
    <row r="20" spans="1:9" ht="24" customHeight="1">
      <c r="A20" s="13" t="s">
        <v>20</v>
      </c>
      <c r="B20" s="2"/>
      <c r="D20" s="18"/>
      <c r="E20" s="44"/>
      <c r="F20" s="18"/>
      <c r="G20" s="41"/>
      <c r="H20" s="41"/>
      <c r="I20" s="41"/>
    </row>
    <row r="21" spans="1:9" ht="24" customHeight="1">
      <c r="A21" s="10" t="s">
        <v>96</v>
      </c>
      <c r="B21" s="2"/>
      <c r="D21" s="18">
        <v>484725</v>
      </c>
      <c r="E21" s="44"/>
      <c r="F21" s="18">
        <v>439365</v>
      </c>
      <c r="G21" s="41"/>
      <c r="H21" s="41"/>
      <c r="I21" s="41"/>
    </row>
    <row r="22" spans="1:9" ht="24" customHeight="1">
      <c r="A22" s="10" t="s">
        <v>97</v>
      </c>
      <c r="B22" s="2"/>
      <c r="D22" s="18">
        <v>3681</v>
      </c>
      <c r="E22" s="44"/>
      <c r="F22" s="18">
        <v>3421</v>
      </c>
      <c r="G22" s="41"/>
      <c r="H22" s="41"/>
      <c r="I22" s="41"/>
    </row>
    <row r="23" spans="1:9" ht="24" customHeight="1">
      <c r="A23" s="10" t="s">
        <v>98</v>
      </c>
      <c r="B23" s="2"/>
      <c r="D23" s="18">
        <v>222707</v>
      </c>
      <c r="E23" s="44"/>
      <c r="F23" s="18">
        <v>198498</v>
      </c>
      <c r="G23" s="41"/>
      <c r="H23" s="41"/>
      <c r="I23" s="41"/>
    </row>
    <row r="24" spans="1:9" ht="24" customHeight="1">
      <c r="A24" s="10" t="s">
        <v>99</v>
      </c>
      <c r="B24" s="2"/>
      <c r="D24" s="18">
        <v>98493</v>
      </c>
      <c r="E24" s="44"/>
      <c r="F24" s="18">
        <v>94590</v>
      </c>
      <c r="G24" s="41"/>
      <c r="H24" s="41"/>
      <c r="I24" s="41"/>
    </row>
    <row r="25" spans="1:9" ht="24" customHeight="1">
      <c r="A25" s="10" t="s">
        <v>100</v>
      </c>
      <c r="B25" s="2"/>
      <c r="D25" s="18">
        <v>39729</v>
      </c>
      <c r="E25" s="44"/>
      <c r="F25" s="18">
        <v>33440</v>
      </c>
      <c r="G25" s="41"/>
      <c r="H25" s="41"/>
      <c r="I25" s="41"/>
    </row>
    <row r="26" spans="1:9" ht="24" customHeight="1">
      <c r="A26" s="10" t="s">
        <v>101</v>
      </c>
      <c r="B26" s="2"/>
      <c r="D26" s="18">
        <v>26615</v>
      </c>
      <c r="E26" s="44"/>
      <c r="F26" s="18">
        <v>22290</v>
      </c>
      <c r="G26" s="41"/>
      <c r="H26" s="41"/>
      <c r="I26" s="41"/>
    </row>
    <row r="27" spans="1:9" ht="24" customHeight="1">
      <c r="A27" s="10" t="s">
        <v>102</v>
      </c>
      <c r="B27" s="2"/>
      <c r="D27" s="18">
        <v>98219</v>
      </c>
      <c r="E27" s="44"/>
      <c r="F27" s="18">
        <v>91150</v>
      </c>
      <c r="G27" s="41"/>
      <c r="H27" s="41"/>
      <c r="I27" s="41"/>
    </row>
    <row r="28" spans="1:9" ht="24" customHeight="1">
      <c r="A28" s="10" t="s">
        <v>103</v>
      </c>
      <c r="B28" s="2"/>
      <c r="D28" s="36">
        <v>58912</v>
      </c>
      <c r="E28" s="44"/>
      <c r="F28" s="36">
        <v>57689</v>
      </c>
      <c r="G28" s="41"/>
      <c r="H28" s="41"/>
      <c r="I28" s="41"/>
    </row>
    <row r="29" spans="1:9" ht="24" customHeight="1">
      <c r="A29" s="13" t="s">
        <v>21</v>
      </c>
      <c r="B29" s="2"/>
      <c r="D29" s="27">
        <f>SUM(D21:D28)</f>
        <v>1033081</v>
      </c>
      <c r="E29" s="42"/>
      <c r="F29" s="27">
        <f>SUM(F21:F28)</f>
        <v>940443</v>
      </c>
      <c r="G29" s="41"/>
      <c r="H29" s="41"/>
      <c r="I29" s="41"/>
    </row>
    <row r="30" spans="1:9" ht="24" customHeight="1">
      <c r="A30" s="10" t="s">
        <v>62</v>
      </c>
      <c r="B30" s="2"/>
      <c r="D30" s="36">
        <v>330006</v>
      </c>
      <c r="E30" s="44"/>
      <c r="F30" s="36">
        <v>338703</v>
      </c>
      <c r="G30" s="41"/>
      <c r="H30" s="41"/>
      <c r="I30" s="41"/>
    </row>
    <row r="31" spans="1:9" ht="24" customHeight="1">
      <c r="A31" s="13" t="s">
        <v>104</v>
      </c>
      <c r="B31" s="2"/>
      <c r="D31" s="21">
        <f>D19-D29-D30</f>
        <v>635045</v>
      </c>
      <c r="E31" s="42"/>
      <c r="F31" s="21">
        <f>F19-F29-F30</f>
        <v>601283</v>
      </c>
      <c r="G31" s="41"/>
      <c r="H31" s="41"/>
      <c r="I31" s="41"/>
    </row>
    <row r="32" spans="1:9" ht="24" customHeight="1">
      <c r="A32" s="10" t="s">
        <v>54</v>
      </c>
      <c r="B32" s="2"/>
      <c r="D32" s="36">
        <v>120811</v>
      </c>
      <c r="E32" s="18"/>
      <c r="F32" s="36">
        <v>125362</v>
      </c>
      <c r="G32" s="41"/>
      <c r="H32" s="41"/>
      <c r="I32" s="41"/>
    </row>
    <row r="33" spans="1:9" ht="24" customHeight="1" thickBot="1">
      <c r="A33" s="13" t="s">
        <v>105</v>
      </c>
      <c r="B33" s="2"/>
      <c r="D33" s="20">
        <f>D31-D32</f>
        <v>514234</v>
      </c>
      <c r="E33" s="42"/>
      <c r="F33" s="20">
        <f>F31-F32</f>
        <v>475921</v>
      </c>
      <c r="G33" s="41"/>
      <c r="H33" s="41"/>
    </row>
    <row r="34" spans="1:9" ht="24" customHeight="1" thickTop="1">
      <c r="A34" s="15"/>
      <c r="B34" s="2"/>
      <c r="D34" s="45"/>
      <c r="E34" s="45"/>
      <c r="F34" s="45"/>
    </row>
    <row r="35" spans="1:9" ht="24" customHeight="1">
      <c r="A35" s="15"/>
      <c r="B35" s="2"/>
      <c r="D35" s="44"/>
      <c r="E35" s="44"/>
      <c r="F35" s="44"/>
    </row>
    <row r="36" spans="1:9" ht="24" customHeight="1">
      <c r="A36" s="15"/>
      <c r="B36" s="2"/>
      <c r="D36" s="44"/>
      <c r="E36" s="44"/>
      <c r="F36" s="44"/>
    </row>
    <row r="37" spans="1:9" ht="24" customHeight="1">
      <c r="A37" s="3" t="s">
        <v>50</v>
      </c>
      <c r="B37" s="6"/>
      <c r="C37" s="6"/>
      <c r="D37" s="7"/>
      <c r="E37" s="6"/>
      <c r="F37" s="7"/>
    </row>
    <row r="38" spans="1:9" ht="24" customHeight="1">
      <c r="A38" s="9" t="s">
        <v>172</v>
      </c>
      <c r="B38" s="6"/>
      <c r="C38" s="6"/>
      <c r="D38" s="7"/>
      <c r="E38" s="6"/>
      <c r="F38" s="7"/>
    </row>
    <row r="39" spans="1:9" ht="24" customHeight="1">
      <c r="A39" s="13"/>
      <c r="B39" s="6"/>
      <c r="C39" s="6"/>
      <c r="D39" s="7"/>
      <c r="E39" s="6"/>
      <c r="F39" s="7"/>
    </row>
    <row r="40" spans="1:9" ht="24" customHeight="1">
      <c r="B40" s="2"/>
      <c r="D40" s="85" t="s">
        <v>155</v>
      </c>
      <c r="E40" s="86"/>
      <c r="F40" s="86"/>
      <c r="I40" s="41"/>
    </row>
    <row r="41" spans="1:9" ht="24" customHeight="1">
      <c r="B41" s="2"/>
      <c r="D41" s="85" t="s">
        <v>69</v>
      </c>
      <c r="E41" s="85"/>
      <c r="F41" s="85"/>
    </row>
    <row r="42" spans="1:9" ht="24" customHeight="1">
      <c r="B42" s="2"/>
      <c r="D42" s="1">
        <v>2025</v>
      </c>
      <c r="E42" s="1"/>
      <c r="F42" s="1">
        <v>2024</v>
      </c>
    </row>
    <row r="43" spans="1:9" ht="24" customHeight="1">
      <c r="B43" s="1"/>
      <c r="D43" s="87" t="s">
        <v>68</v>
      </c>
      <c r="E43" s="87"/>
      <c r="F43" s="87"/>
    </row>
    <row r="44" spans="1:9" ht="24" customHeight="1">
      <c r="A44" s="13" t="s">
        <v>106</v>
      </c>
      <c r="B44" s="2"/>
      <c r="D44" s="18"/>
      <c r="E44" s="44"/>
      <c r="F44" s="18"/>
      <c r="I44" s="41"/>
    </row>
    <row r="45" spans="1:9" ht="24" customHeight="1">
      <c r="A45" s="25" t="s">
        <v>107</v>
      </c>
      <c r="B45" s="2"/>
      <c r="D45" s="18"/>
      <c r="E45" s="44"/>
      <c r="F45" s="18"/>
      <c r="I45" s="41"/>
    </row>
    <row r="46" spans="1:9" ht="24" customHeight="1">
      <c r="A46" s="10" t="s">
        <v>153</v>
      </c>
      <c r="B46" s="2"/>
      <c r="D46" s="18"/>
      <c r="E46" s="44"/>
      <c r="F46" s="18"/>
    </row>
    <row r="47" spans="1:9" ht="24" customHeight="1">
      <c r="A47" s="10" t="s">
        <v>52</v>
      </c>
      <c r="B47" s="2"/>
      <c r="D47" s="18">
        <v>579069</v>
      </c>
      <c r="E47" s="44"/>
      <c r="F47" s="18">
        <v>-72134</v>
      </c>
      <c r="G47" s="41"/>
      <c r="H47" s="41"/>
    </row>
    <row r="48" spans="1:9" ht="24" customHeight="1">
      <c r="A48" s="10" t="s">
        <v>108</v>
      </c>
      <c r="B48" s="2"/>
      <c r="D48" s="18"/>
      <c r="E48" s="44"/>
      <c r="F48" s="18"/>
      <c r="I48" s="41"/>
    </row>
    <row r="49" spans="1:9" ht="24" customHeight="1">
      <c r="A49" s="10" t="s">
        <v>109</v>
      </c>
      <c r="D49" s="36">
        <v>-115813</v>
      </c>
      <c r="E49" s="44"/>
      <c r="F49" s="36">
        <v>14427</v>
      </c>
      <c r="G49" s="41"/>
      <c r="H49" s="41"/>
    </row>
    <row r="50" spans="1:9" ht="24" customHeight="1">
      <c r="A50" s="13"/>
      <c r="B50" s="82"/>
      <c r="C50" s="13"/>
      <c r="D50" s="46">
        <f>SUM(D46:D49)</f>
        <v>463256</v>
      </c>
      <c r="E50" s="42"/>
      <c r="F50" s="46">
        <f>SUM(F46:F49)</f>
        <v>-57707</v>
      </c>
      <c r="G50" s="41"/>
      <c r="H50" s="41"/>
      <c r="I50" s="41"/>
    </row>
    <row r="51" spans="1:9" ht="24" customHeight="1">
      <c r="A51" s="13"/>
      <c r="B51" s="82"/>
      <c r="C51" s="13"/>
      <c r="D51" s="42"/>
      <c r="E51" s="42"/>
      <c r="F51" s="42"/>
      <c r="I51" s="41"/>
    </row>
    <row r="52" spans="1:9" ht="24" customHeight="1">
      <c r="A52" s="25" t="s">
        <v>110</v>
      </c>
      <c r="B52" s="2"/>
      <c r="D52" s="44"/>
      <c r="E52" s="44"/>
      <c r="F52" s="44"/>
      <c r="I52" s="41"/>
    </row>
    <row r="53" spans="1:9" ht="24" customHeight="1">
      <c r="A53" s="10" t="s">
        <v>178</v>
      </c>
      <c r="B53" s="2"/>
      <c r="D53" s="44"/>
      <c r="E53" s="44"/>
      <c r="F53" s="44"/>
      <c r="I53" s="41"/>
    </row>
    <row r="54" spans="1:9" ht="24" customHeight="1">
      <c r="A54" s="10" t="s">
        <v>60</v>
      </c>
      <c r="B54" s="2"/>
      <c r="D54" s="18">
        <v>-2352</v>
      </c>
      <c r="E54" s="44"/>
      <c r="F54" s="18">
        <v>-114326</v>
      </c>
      <c r="G54" s="41"/>
      <c r="H54" s="41"/>
      <c r="I54" s="41"/>
    </row>
    <row r="55" spans="1:9" ht="24" customHeight="1">
      <c r="A55" s="10" t="s">
        <v>108</v>
      </c>
      <c r="B55" s="2"/>
      <c r="D55" s="18"/>
      <c r="E55" s="44"/>
      <c r="F55" s="18"/>
      <c r="I55" s="41"/>
    </row>
    <row r="56" spans="1:9" ht="24" customHeight="1">
      <c r="A56" s="10" t="s">
        <v>111</v>
      </c>
      <c r="B56" s="2"/>
      <c r="D56" s="36">
        <v>470</v>
      </c>
      <c r="E56" s="44"/>
      <c r="F56" s="36">
        <v>22865</v>
      </c>
      <c r="G56" s="41"/>
      <c r="H56" s="41"/>
    </row>
    <row r="57" spans="1:9" ht="24" customHeight="1">
      <c r="A57" s="13"/>
      <c r="B57" s="82"/>
      <c r="C57" s="13"/>
      <c r="D57" s="47">
        <f>SUM(D54:D56)</f>
        <v>-1882</v>
      </c>
      <c r="E57" s="42"/>
      <c r="F57" s="47">
        <f>SUM(F54:F56)</f>
        <v>-91461</v>
      </c>
      <c r="G57" s="41"/>
      <c r="H57" s="41"/>
    </row>
    <row r="58" spans="1:9" ht="24" customHeight="1">
      <c r="A58" s="13" t="s">
        <v>112</v>
      </c>
      <c r="D58" s="27">
        <f>SUM(D57,D50)</f>
        <v>461374</v>
      </c>
      <c r="E58" s="42"/>
      <c r="F58" s="27">
        <f>SUM(F57,F50)</f>
        <v>-149168</v>
      </c>
      <c r="G58" s="41"/>
      <c r="H58" s="41"/>
      <c r="I58" s="41"/>
    </row>
    <row r="59" spans="1:9" ht="24" customHeight="1" thickBot="1">
      <c r="A59" s="13" t="s">
        <v>113</v>
      </c>
      <c r="D59" s="20">
        <f>D58+D33</f>
        <v>975608</v>
      </c>
      <c r="E59" s="42"/>
      <c r="F59" s="20">
        <f>F58+F33</f>
        <v>326753</v>
      </c>
      <c r="G59" s="41"/>
      <c r="H59" s="41"/>
    </row>
    <row r="60" spans="1:9" ht="24" customHeight="1" thickTop="1">
      <c r="A60" s="13"/>
      <c r="D60" s="48"/>
      <c r="E60" s="49"/>
      <c r="F60" s="48"/>
    </row>
    <row r="61" spans="1:9" ht="24" customHeight="1">
      <c r="A61" s="13" t="s">
        <v>114</v>
      </c>
      <c r="B61" s="2"/>
      <c r="D61" s="18"/>
      <c r="E61" s="49"/>
      <c r="F61" s="18"/>
    </row>
    <row r="62" spans="1:9" ht="24" customHeight="1" thickBot="1">
      <c r="A62" s="10" t="s">
        <v>115</v>
      </c>
      <c r="D62" s="50">
        <v>0.26</v>
      </c>
      <c r="E62" s="51"/>
      <c r="F62" s="50">
        <v>0.23</v>
      </c>
      <c r="G62" s="41"/>
      <c r="H62" s="41"/>
    </row>
    <row r="63" spans="1:9" ht="24" customHeight="1" thickTop="1">
      <c r="B63" s="2"/>
      <c r="D63" s="52"/>
      <c r="E63" s="52"/>
      <c r="F63" s="52"/>
    </row>
    <row r="64" spans="1:9" ht="24" customHeight="1">
      <c r="A64" s="15"/>
      <c r="B64" s="11"/>
      <c r="D64" s="10"/>
      <c r="F64" s="10"/>
    </row>
    <row r="66" spans="1:8" ht="24" customHeight="1">
      <c r="A66" s="3" t="s">
        <v>50</v>
      </c>
      <c r="B66" s="6"/>
      <c r="C66" s="6"/>
      <c r="D66" s="7"/>
      <c r="E66" s="6"/>
      <c r="F66" s="7"/>
    </row>
    <row r="67" spans="1:8" ht="24" customHeight="1">
      <c r="A67" s="9" t="s">
        <v>95</v>
      </c>
      <c r="B67" s="6"/>
      <c r="C67" s="6"/>
      <c r="D67" s="7"/>
      <c r="E67" s="6"/>
      <c r="F67" s="7"/>
    </row>
    <row r="68" spans="1:8" ht="24" customHeight="1">
      <c r="D68" s="12"/>
      <c r="F68" s="12"/>
    </row>
    <row r="69" spans="1:8" ht="24" customHeight="1">
      <c r="B69" s="2"/>
      <c r="D69" s="85" t="s">
        <v>154</v>
      </c>
      <c r="E69" s="86"/>
      <c r="F69" s="86"/>
    </row>
    <row r="70" spans="1:8" ht="24" customHeight="1">
      <c r="B70" s="2"/>
      <c r="D70" s="85" t="s">
        <v>69</v>
      </c>
      <c r="E70" s="85"/>
      <c r="F70" s="85"/>
    </row>
    <row r="71" spans="1:8" ht="24" customHeight="1">
      <c r="B71" s="2" t="s">
        <v>0</v>
      </c>
      <c r="D71" s="1">
        <v>2025</v>
      </c>
      <c r="E71" s="1"/>
      <c r="F71" s="1">
        <v>2024</v>
      </c>
    </row>
    <row r="72" spans="1:8" ht="24" customHeight="1">
      <c r="B72" s="1"/>
      <c r="D72" s="84" t="s">
        <v>68</v>
      </c>
      <c r="E72" s="84"/>
      <c r="F72" s="84"/>
    </row>
    <row r="73" spans="1:8" ht="24" customHeight="1">
      <c r="A73" s="10" t="s">
        <v>25</v>
      </c>
      <c r="B73" s="2" t="s">
        <v>169</v>
      </c>
      <c r="D73" s="18">
        <v>6732244</v>
      </c>
      <c r="E73" s="18"/>
      <c r="F73" s="18">
        <v>6514924</v>
      </c>
      <c r="G73" s="41"/>
      <c r="H73" s="41"/>
    </row>
    <row r="74" spans="1:8" ht="24" customHeight="1">
      <c r="A74" s="10" t="s">
        <v>11</v>
      </c>
      <c r="B74" s="2" t="s">
        <v>170</v>
      </c>
      <c r="D74" s="36">
        <v>-3372349</v>
      </c>
      <c r="E74" s="18"/>
      <c r="F74" s="36">
        <v>-3036294</v>
      </c>
      <c r="G74" s="41"/>
      <c r="H74" s="41"/>
    </row>
    <row r="75" spans="1:8" s="13" customFormat="1" ht="24" customHeight="1">
      <c r="A75" s="13" t="s">
        <v>18</v>
      </c>
      <c r="B75" s="82"/>
      <c r="D75" s="21">
        <f>SUM(D73:D74)</f>
        <v>3359895</v>
      </c>
      <c r="E75" s="42"/>
      <c r="F75" s="21">
        <f>SUM(F73:F74)</f>
        <v>3478630</v>
      </c>
      <c r="G75" s="41"/>
      <c r="H75" s="41"/>
    </row>
    <row r="76" spans="1:8" ht="24" customHeight="1">
      <c r="A76" s="15" t="s">
        <v>26</v>
      </c>
      <c r="B76" s="2">
        <v>27</v>
      </c>
      <c r="D76" s="43">
        <v>239433</v>
      </c>
      <c r="E76" s="18"/>
      <c r="F76" s="43">
        <v>210025</v>
      </c>
      <c r="G76" s="41"/>
      <c r="H76" s="41"/>
    </row>
    <row r="77" spans="1:8" ht="24" customHeight="1">
      <c r="A77" s="15" t="s">
        <v>19</v>
      </c>
      <c r="B77" s="2">
        <v>27</v>
      </c>
      <c r="D77" s="36">
        <v>-38595</v>
      </c>
      <c r="E77" s="18"/>
      <c r="F77" s="36">
        <v>-49762</v>
      </c>
      <c r="G77" s="41"/>
      <c r="H77" s="41"/>
    </row>
    <row r="78" spans="1:8" s="13" customFormat="1" ht="24" customHeight="1">
      <c r="A78" s="13" t="s">
        <v>29</v>
      </c>
      <c r="B78" s="2">
        <v>34</v>
      </c>
      <c r="D78" s="27">
        <f>SUM(D76:D77)</f>
        <v>200838</v>
      </c>
      <c r="E78" s="42"/>
      <c r="F78" s="27">
        <f>SUM(F76:F77)</f>
        <v>160263</v>
      </c>
      <c r="G78" s="41"/>
      <c r="H78" s="41"/>
    </row>
    <row r="79" spans="1:8" ht="24" customHeight="1">
      <c r="A79" s="15" t="s">
        <v>174</v>
      </c>
      <c r="B79" s="2"/>
      <c r="D79" s="10"/>
      <c r="F79" s="10"/>
      <c r="G79" s="41"/>
      <c r="H79" s="41"/>
    </row>
    <row r="80" spans="1:8" ht="24" customHeight="1">
      <c r="A80" s="31" t="s">
        <v>59</v>
      </c>
      <c r="B80" s="2">
        <v>35</v>
      </c>
      <c r="D80" s="18">
        <v>29604</v>
      </c>
      <c r="E80" s="44"/>
      <c r="F80" s="18">
        <v>48616</v>
      </c>
      <c r="G80" s="41"/>
      <c r="H80" s="41"/>
    </row>
    <row r="81" spans="1:8" ht="24" customHeight="1">
      <c r="A81" s="10" t="s">
        <v>175</v>
      </c>
      <c r="B81" s="2">
        <v>36</v>
      </c>
      <c r="D81" s="18">
        <v>134434</v>
      </c>
      <c r="E81" s="18"/>
      <c r="F81" s="18">
        <v>-25619</v>
      </c>
      <c r="G81" s="41"/>
      <c r="H81" s="41"/>
    </row>
    <row r="82" spans="1:8" ht="24" customHeight="1">
      <c r="A82" s="10" t="s">
        <v>31</v>
      </c>
      <c r="B82" s="2"/>
      <c r="D82" s="18">
        <v>108008</v>
      </c>
      <c r="E82" s="18"/>
      <c r="F82" s="18">
        <v>102952</v>
      </c>
      <c r="G82" s="41"/>
      <c r="H82" s="41"/>
    </row>
    <row r="83" spans="1:8" ht="24" customHeight="1">
      <c r="A83" s="10" t="s">
        <v>27</v>
      </c>
      <c r="B83" s="2">
        <v>27</v>
      </c>
      <c r="D83" s="18">
        <v>60558</v>
      </c>
      <c r="E83" s="18"/>
      <c r="F83" s="18">
        <v>49195</v>
      </c>
      <c r="G83" s="41"/>
      <c r="H83" s="41"/>
    </row>
    <row r="84" spans="1:8" s="13" customFormat="1" ht="24" customHeight="1">
      <c r="A84" s="13" t="s">
        <v>28</v>
      </c>
      <c r="B84" s="82"/>
      <c r="D84" s="27">
        <f>SUM(D75,D78:D83)</f>
        <v>3893337</v>
      </c>
      <c r="E84" s="42"/>
      <c r="F84" s="27">
        <f>SUM(F75,F78:F83)</f>
        <v>3814037</v>
      </c>
      <c r="G84" s="41"/>
      <c r="H84" s="41"/>
    </row>
    <row r="85" spans="1:8" ht="24" customHeight="1">
      <c r="A85" s="13" t="s">
        <v>20</v>
      </c>
      <c r="B85" s="2">
        <v>27</v>
      </c>
      <c r="D85" s="18"/>
      <c r="E85" s="44"/>
      <c r="F85" s="18"/>
      <c r="G85" s="41"/>
      <c r="H85" s="41"/>
    </row>
    <row r="86" spans="1:8" ht="24" customHeight="1">
      <c r="A86" s="10" t="s">
        <v>96</v>
      </c>
      <c r="B86" s="2"/>
      <c r="D86" s="18">
        <v>938490</v>
      </c>
      <c r="E86" s="44"/>
      <c r="F86" s="18">
        <v>858077</v>
      </c>
      <c r="G86" s="41"/>
      <c r="H86" s="41"/>
    </row>
    <row r="87" spans="1:8" ht="24" customHeight="1">
      <c r="A87" s="10" t="s">
        <v>97</v>
      </c>
      <c r="B87" s="2"/>
      <c r="D87" s="18">
        <v>5358</v>
      </c>
      <c r="E87" s="44"/>
      <c r="F87" s="18">
        <v>5558</v>
      </c>
      <c r="G87" s="41"/>
      <c r="H87" s="41"/>
    </row>
    <row r="88" spans="1:8" ht="24" customHeight="1">
      <c r="A88" s="10" t="s">
        <v>98</v>
      </c>
      <c r="B88" s="2"/>
      <c r="D88" s="18">
        <v>445162</v>
      </c>
      <c r="E88" s="44"/>
      <c r="F88" s="18">
        <v>378622</v>
      </c>
      <c r="G88" s="41"/>
      <c r="H88" s="41"/>
    </row>
    <row r="89" spans="1:8" ht="24" customHeight="1">
      <c r="A89" s="10" t="s">
        <v>99</v>
      </c>
      <c r="B89" s="2"/>
      <c r="D89" s="18">
        <v>197568</v>
      </c>
      <c r="E89" s="44"/>
      <c r="F89" s="18">
        <v>194938</v>
      </c>
      <c r="G89" s="41"/>
      <c r="H89" s="41"/>
    </row>
    <row r="90" spans="1:8" ht="24" customHeight="1">
      <c r="A90" s="10" t="s">
        <v>100</v>
      </c>
      <c r="B90" s="2"/>
      <c r="D90" s="18">
        <v>79975</v>
      </c>
      <c r="E90" s="44"/>
      <c r="F90" s="18">
        <v>57943</v>
      </c>
      <c r="G90" s="41"/>
      <c r="H90" s="41"/>
    </row>
    <row r="91" spans="1:8" ht="24" customHeight="1">
      <c r="A91" s="10" t="s">
        <v>101</v>
      </c>
      <c r="B91" s="2"/>
      <c r="D91" s="18">
        <v>53360</v>
      </c>
      <c r="E91" s="44"/>
      <c r="F91" s="18">
        <v>47454</v>
      </c>
      <c r="G91" s="41"/>
      <c r="H91" s="41"/>
    </row>
    <row r="92" spans="1:8" ht="24" customHeight="1">
      <c r="A92" s="10" t="s">
        <v>102</v>
      </c>
      <c r="B92" s="2"/>
      <c r="D92" s="18">
        <v>203866</v>
      </c>
      <c r="E92" s="44"/>
      <c r="F92" s="18">
        <v>182312</v>
      </c>
      <c r="G92" s="41"/>
      <c r="H92" s="41"/>
    </row>
    <row r="93" spans="1:8" ht="24" customHeight="1">
      <c r="A93" s="10" t="s">
        <v>103</v>
      </c>
      <c r="B93" s="2"/>
      <c r="D93" s="36">
        <v>108265</v>
      </c>
      <c r="E93" s="44"/>
      <c r="F93" s="36">
        <v>165925</v>
      </c>
      <c r="G93" s="41"/>
      <c r="H93" s="41"/>
    </row>
    <row r="94" spans="1:8" s="13" customFormat="1" ht="24" customHeight="1">
      <c r="A94" s="13" t="s">
        <v>21</v>
      </c>
      <c r="B94" s="82"/>
      <c r="D94" s="27">
        <f>SUM(D86:D93)</f>
        <v>2032044</v>
      </c>
      <c r="E94" s="42"/>
      <c r="F94" s="27">
        <f>SUM(F86:F93)</f>
        <v>1890829</v>
      </c>
      <c r="G94" s="41"/>
      <c r="H94" s="41"/>
    </row>
    <row r="95" spans="1:8" ht="24" customHeight="1">
      <c r="A95" s="10" t="s">
        <v>62</v>
      </c>
      <c r="B95" s="2">
        <v>37</v>
      </c>
      <c r="D95" s="36">
        <v>495771</v>
      </c>
      <c r="E95" s="44"/>
      <c r="F95" s="36">
        <v>865306</v>
      </c>
      <c r="G95" s="41"/>
      <c r="H95" s="41"/>
    </row>
    <row r="96" spans="1:8" s="13" customFormat="1" ht="24" customHeight="1">
      <c r="A96" s="13" t="s">
        <v>104</v>
      </c>
      <c r="B96" s="82"/>
      <c r="D96" s="21">
        <f>D84-D94-D95</f>
        <v>1365522</v>
      </c>
      <c r="E96" s="42"/>
      <c r="F96" s="21">
        <f>F84-F94-F95</f>
        <v>1057902</v>
      </c>
      <c r="G96" s="41"/>
      <c r="H96" s="41"/>
    </row>
    <row r="97" spans="1:8" ht="24" customHeight="1">
      <c r="A97" s="10" t="s">
        <v>54</v>
      </c>
      <c r="B97" s="2">
        <v>38</v>
      </c>
      <c r="D97" s="36">
        <v>262881</v>
      </c>
      <c r="E97" s="18"/>
      <c r="F97" s="36">
        <v>211638</v>
      </c>
      <c r="G97" s="41"/>
      <c r="H97" s="41"/>
    </row>
    <row r="98" spans="1:8" s="13" customFormat="1" ht="24" customHeight="1" thickBot="1">
      <c r="A98" s="13" t="s">
        <v>105</v>
      </c>
      <c r="B98" s="82"/>
      <c r="D98" s="20">
        <f>D96-D97</f>
        <v>1102641</v>
      </c>
      <c r="E98" s="42"/>
      <c r="F98" s="20">
        <f>F96-F97</f>
        <v>846264</v>
      </c>
      <c r="G98" s="41"/>
      <c r="H98" s="41"/>
    </row>
    <row r="99" spans="1:8" ht="24" customHeight="1" thickTop="1">
      <c r="A99" s="15"/>
      <c r="B99" s="2"/>
      <c r="D99" s="45"/>
      <c r="E99" s="45"/>
      <c r="F99" s="45"/>
    </row>
    <row r="100" spans="1:8" ht="24" customHeight="1">
      <c r="A100" s="15"/>
      <c r="B100" s="2"/>
      <c r="D100" s="44"/>
      <c r="E100" s="44"/>
      <c r="F100" s="44"/>
    </row>
    <row r="101" spans="1:8" ht="24" customHeight="1">
      <c r="A101" s="15"/>
      <c r="B101" s="2"/>
      <c r="D101" s="44"/>
      <c r="E101" s="44"/>
      <c r="F101" s="44"/>
    </row>
    <row r="102" spans="1:8" ht="24" customHeight="1">
      <c r="A102" s="3" t="s">
        <v>50</v>
      </c>
      <c r="B102" s="6"/>
      <c r="C102" s="6"/>
      <c r="D102" s="7"/>
      <c r="E102" s="6"/>
      <c r="F102" s="7"/>
    </row>
    <row r="103" spans="1:8" ht="24" customHeight="1">
      <c r="A103" s="9" t="s">
        <v>95</v>
      </c>
      <c r="B103" s="6"/>
      <c r="C103" s="6"/>
      <c r="D103" s="7"/>
      <c r="E103" s="6"/>
      <c r="F103" s="7"/>
    </row>
    <row r="104" spans="1:8" ht="24" customHeight="1">
      <c r="D104" s="12"/>
      <c r="F104" s="12"/>
    </row>
    <row r="105" spans="1:8" ht="24" customHeight="1">
      <c r="B105" s="2"/>
      <c r="D105" s="85" t="s">
        <v>154</v>
      </c>
      <c r="E105" s="86"/>
      <c r="F105" s="86"/>
    </row>
    <row r="106" spans="1:8" ht="24" customHeight="1">
      <c r="B106" s="2"/>
      <c r="D106" s="85" t="s">
        <v>69</v>
      </c>
      <c r="E106" s="85"/>
      <c r="F106" s="85"/>
    </row>
    <row r="107" spans="1:8" ht="24" customHeight="1">
      <c r="B107" s="2" t="s">
        <v>0</v>
      </c>
      <c r="D107" s="1">
        <v>2025</v>
      </c>
      <c r="E107" s="1"/>
      <c r="F107" s="1">
        <v>2024</v>
      </c>
    </row>
    <row r="108" spans="1:8" ht="24" customHeight="1">
      <c r="B108" s="1"/>
      <c r="D108" s="84" t="s">
        <v>68</v>
      </c>
      <c r="E108" s="84"/>
      <c r="F108" s="84"/>
    </row>
    <row r="109" spans="1:8" ht="24" customHeight="1">
      <c r="A109" s="13" t="s">
        <v>106</v>
      </c>
      <c r="B109" s="1"/>
      <c r="D109" s="80"/>
      <c r="E109" s="80"/>
      <c r="F109" s="80"/>
    </row>
    <row r="110" spans="1:8" ht="24" customHeight="1">
      <c r="A110" s="25" t="s">
        <v>107</v>
      </c>
      <c r="B110" s="2"/>
      <c r="D110" s="18"/>
      <c r="E110" s="44"/>
      <c r="F110" s="18"/>
    </row>
    <row r="111" spans="1:8" ht="24" customHeight="1">
      <c r="A111" s="10" t="s">
        <v>177</v>
      </c>
      <c r="B111" s="2"/>
      <c r="D111" s="18"/>
      <c r="E111" s="44"/>
      <c r="F111" s="18"/>
    </row>
    <row r="112" spans="1:8" ht="24" customHeight="1">
      <c r="A112" s="10" t="s">
        <v>52</v>
      </c>
      <c r="B112" s="2"/>
      <c r="D112" s="18">
        <v>1241691</v>
      </c>
      <c r="E112" s="44"/>
      <c r="F112" s="18">
        <v>197135</v>
      </c>
      <c r="G112" s="41"/>
      <c r="H112" s="41"/>
    </row>
    <row r="113" spans="1:8" ht="24" customHeight="1">
      <c r="A113" s="10" t="s">
        <v>108</v>
      </c>
      <c r="B113" s="2"/>
      <c r="D113" s="18"/>
      <c r="E113" s="44"/>
      <c r="F113" s="18"/>
    </row>
    <row r="114" spans="1:8" ht="24" customHeight="1">
      <c r="A114" s="10" t="s">
        <v>109</v>
      </c>
      <c r="B114" s="2">
        <v>38</v>
      </c>
      <c r="D114" s="36">
        <v>-248338</v>
      </c>
      <c r="E114" s="44"/>
      <c r="F114" s="36">
        <v>-39427</v>
      </c>
      <c r="G114" s="41"/>
      <c r="H114" s="41"/>
    </row>
    <row r="115" spans="1:8" s="13" customFormat="1" ht="24" customHeight="1">
      <c r="B115" s="82"/>
      <c r="D115" s="46">
        <f>SUM(D111:D114)</f>
        <v>993353</v>
      </c>
      <c r="E115" s="42"/>
      <c r="F115" s="46">
        <f>SUM(F111:F114)</f>
        <v>157708</v>
      </c>
      <c r="G115" s="41"/>
      <c r="H115" s="41"/>
    </row>
    <row r="116" spans="1:8" ht="24" customHeight="1">
      <c r="A116" s="25" t="s">
        <v>110</v>
      </c>
      <c r="B116" s="2"/>
      <c r="D116" s="44"/>
      <c r="E116" s="44"/>
      <c r="F116" s="44"/>
      <c r="G116" s="41"/>
      <c r="H116" s="41"/>
    </row>
    <row r="117" spans="1:8" ht="24" customHeight="1">
      <c r="A117" s="10" t="s">
        <v>187</v>
      </c>
      <c r="B117" s="2"/>
      <c r="D117" s="44"/>
      <c r="E117" s="44"/>
      <c r="F117" s="44"/>
    </row>
    <row r="118" spans="1:8" ht="24" customHeight="1">
      <c r="A118" s="10" t="s">
        <v>60</v>
      </c>
      <c r="B118" s="2"/>
      <c r="D118" s="18">
        <v>-41105</v>
      </c>
      <c r="E118" s="44"/>
      <c r="F118" s="18">
        <v>9761</v>
      </c>
      <c r="G118" s="41"/>
      <c r="H118" s="41"/>
    </row>
    <row r="119" spans="1:8" ht="24" customHeight="1">
      <c r="A119" s="10" t="s">
        <v>108</v>
      </c>
      <c r="B119" s="2"/>
      <c r="D119" s="18"/>
      <c r="E119" s="44"/>
      <c r="F119" s="18"/>
    </row>
    <row r="120" spans="1:8" ht="24" customHeight="1">
      <c r="A120" s="10" t="s">
        <v>111</v>
      </c>
      <c r="B120" s="2">
        <v>38</v>
      </c>
      <c r="D120" s="36">
        <v>8221</v>
      </c>
      <c r="E120" s="44"/>
      <c r="F120" s="36">
        <v>-1952</v>
      </c>
      <c r="G120" s="41"/>
      <c r="H120" s="41"/>
    </row>
    <row r="121" spans="1:8" s="13" customFormat="1" ht="24" customHeight="1">
      <c r="B121" s="82"/>
      <c r="D121" s="47">
        <f>SUM(D118:D120)</f>
        <v>-32884</v>
      </c>
      <c r="E121" s="42"/>
      <c r="F121" s="47">
        <f>SUM(F118:F120)</f>
        <v>7809</v>
      </c>
      <c r="G121" s="41"/>
      <c r="H121" s="41"/>
    </row>
    <row r="122" spans="1:8" s="13" customFormat="1" ht="24" customHeight="1">
      <c r="A122" s="13" t="s">
        <v>112</v>
      </c>
      <c r="D122" s="27">
        <f>SUM(D121,D115)</f>
        <v>960469</v>
      </c>
      <c r="E122" s="42"/>
      <c r="F122" s="27">
        <f>SUM(F121,F115)</f>
        <v>165517</v>
      </c>
      <c r="G122" s="41"/>
      <c r="H122" s="41"/>
    </row>
    <row r="123" spans="1:8" s="13" customFormat="1" ht="24" customHeight="1" thickBot="1">
      <c r="A123" s="13" t="s">
        <v>113</v>
      </c>
      <c r="D123" s="20">
        <f>D122+D98</f>
        <v>2063110</v>
      </c>
      <c r="E123" s="42"/>
      <c r="F123" s="20">
        <f>F122+F98</f>
        <v>1011781</v>
      </c>
      <c r="G123" s="41"/>
      <c r="H123" s="41"/>
    </row>
    <row r="124" spans="1:8" ht="24" customHeight="1" thickTop="1">
      <c r="A124" s="13"/>
      <c r="D124" s="48"/>
      <c r="E124" s="49"/>
      <c r="F124" s="48"/>
      <c r="G124" s="41"/>
      <c r="H124" s="41"/>
    </row>
    <row r="125" spans="1:8" ht="24" customHeight="1">
      <c r="A125" s="13" t="s">
        <v>114</v>
      </c>
      <c r="B125" s="2"/>
      <c r="D125" s="18"/>
      <c r="E125" s="49"/>
      <c r="F125" s="18"/>
      <c r="G125" s="41"/>
      <c r="H125" s="41"/>
    </row>
    <row r="126" spans="1:8" ht="24" customHeight="1" thickBot="1">
      <c r="A126" s="10" t="s">
        <v>115</v>
      </c>
      <c r="D126" s="50">
        <v>0.55000000000000004</v>
      </c>
      <c r="E126" s="51"/>
      <c r="F126" s="50">
        <v>0.42</v>
      </c>
      <c r="G126" s="41"/>
      <c r="H126" s="41"/>
    </row>
    <row r="127" spans="1:8" ht="24" customHeight="1" thickTop="1">
      <c r="B127" s="2"/>
      <c r="D127" s="52"/>
      <c r="E127" s="52"/>
      <c r="F127" s="52"/>
      <c r="G127" s="41"/>
      <c r="H127" s="41"/>
    </row>
  </sheetData>
  <mergeCells count="12">
    <mergeCell ref="D108:F108"/>
    <mergeCell ref="D105:F105"/>
    <mergeCell ref="D106:F106"/>
    <mergeCell ref="D4:F4"/>
    <mergeCell ref="D5:F5"/>
    <mergeCell ref="D7:F7"/>
    <mergeCell ref="D70:F70"/>
    <mergeCell ref="D72:F72"/>
    <mergeCell ref="D40:F40"/>
    <mergeCell ref="D41:F41"/>
    <mergeCell ref="D43:F43"/>
    <mergeCell ref="D69:F69"/>
  </mergeCells>
  <printOptions gridLinesSet="0"/>
  <pageMargins left="0.8" right="0.8" top="0.48" bottom="0.5" header="0.5" footer="0.5"/>
  <pageSetup paperSize="9" scale="85" firstPageNumber="6" orientation="portrait" useFirstPageNumber="1" r:id="rId1"/>
  <headerFooter>
    <oddFooter>&amp;L  &amp;"Times New Roman,Regular"&amp;11The accompanying notes form an integral part of the interim financial statements.
&amp;C&amp;"Times New Roman,Regular"&amp;11&amp;P</oddFooter>
  </headerFooter>
  <rowBreaks count="3" manualBreakCount="3">
    <brk id="36" max="16383" man="1"/>
    <brk id="65" max="5" man="1"/>
    <brk id="10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78CA5-1CB2-4B20-A9C3-7DA03F619F15}">
  <dimension ref="A1:S36"/>
  <sheetViews>
    <sheetView showGridLines="0" view="pageBreakPreview" topLeftCell="A23" zoomScale="70" zoomScaleNormal="55" zoomScaleSheetLayoutView="70" workbookViewId="0">
      <selection activeCell="A23" sqref="A23"/>
    </sheetView>
  </sheetViews>
  <sheetFormatPr defaultColWidth="10.90625" defaultRowHeight="21.65" customHeight="1"/>
  <cols>
    <col min="1" max="1" width="42.6328125" style="10" customWidth="1"/>
    <col min="2" max="2" width="6.90625" style="11" customWidth="1"/>
    <col min="3" max="3" width="1.90625" style="24" customWidth="1"/>
    <col min="4" max="4" width="15" style="24" customWidth="1"/>
    <col min="5" max="5" width="1.90625" style="10" customWidth="1"/>
    <col min="6" max="6" width="15.90625" style="24" customWidth="1"/>
    <col min="7" max="7" width="1.90625" style="10" customWidth="1"/>
    <col min="8" max="8" width="16.90625" style="24" customWidth="1"/>
    <col min="9" max="9" width="1.90625" style="10" customWidth="1"/>
    <col min="10" max="10" width="16.90625" style="24" customWidth="1"/>
    <col min="11" max="11" width="1.90625" style="10" customWidth="1"/>
    <col min="12" max="12" width="15.90625" style="24" customWidth="1"/>
    <col min="13" max="13" width="1.90625" style="10" customWidth="1"/>
    <col min="14" max="14" width="15.90625" style="24" customWidth="1"/>
    <col min="15" max="15" width="1.90625" style="24" customWidth="1"/>
    <col min="16" max="16" width="15.90625" style="24" customWidth="1"/>
    <col min="17" max="17" width="1.90625" style="10" customWidth="1"/>
    <col min="18" max="18" width="15.90625" style="10" customWidth="1"/>
    <col min="19" max="19" width="11.453125" style="10" bestFit="1" customWidth="1"/>
    <col min="20" max="16384" width="10.90625" style="10"/>
  </cols>
  <sheetData>
    <row r="1" spans="1:19" s="8" customFormat="1" ht="21.65" customHeight="1">
      <c r="A1" s="3" t="s">
        <v>50</v>
      </c>
      <c r="B1" s="5"/>
      <c r="C1" s="7"/>
      <c r="D1" s="6"/>
      <c r="E1" s="7"/>
      <c r="F1" s="6"/>
      <c r="G1" s="7"/>
      <c r="H1" s="6"/>
      <c r="I1" s="7"/>
      <c r="J1" s="6"/>
      <c r="K1" s="7"/>
      <c r="R1" s="53"/>
    </row>
    <row r="2" spans="1:19" s="8" customFormat="1" ht="21.65" customHeight="1">
      <c r="A2" s="9" t="s">
        <v>116</v>
      </c>
      <c r="B2" s="25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9" s="8" customFormat="1" ht="18" customHeight="1">
      <c r="A3" s="9"/>
      <c r="B3" s="25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9" s="8" customFormat="1" ht="21.65" customHeight="1">
      <c r="A4" s="9"/>
      <c r="B4" s="25"/>
      <c r="C4" s="13"/>
      <c r="D4" s="13"/>
      <c r="E4" s="13"/>
      <c r="F4" s="13"/>
      <c r="G4" s="13"/>
      <c r="H4" s="88" t="s">
        <v>90</v>
      </c>
      <c r="I4" s="88"/>
      <c r="J4" s="88"/>
      <c r="K4" s="88"/>
      <c r="L4" s="88"/>
      <c r="M4" s="13"/>
      <c r="N4" s="88" t="s">
        <v>15</v>
      </c>
      <c r="O4" s="88"/>
      <c r="P4" s="88"/>
      <c r="Q4" s="13"/>
      <c r="R4" s="13"/>
    </row>
    <row r="5" spans="1:19" ht="21.65" customHeight="1">
      <c r="J5" s="26" t="s">
        <v>117</v>
      </c>
      <c r="N5" s="10"/>
      <c r="O5" s="10"/>
      <c r="Q5" s="24"/>
      <c r="R5" s="53"/>
    </row>
    <row r="6" spans="1:19" ht="21.65" customHeight="1">
      <c r="C6" s="10"/>
      <c r="D6" s="10"/>
      <c r="E6" s="24"/>
      <c r="F6" s="26"/>
      <c r="G6" s="24"/>
      <c r="H6" s="26" t="s">
        <v>117</v>
      </c>
      <c r="I6" s="24"/>
      <c r="J6" s="26" t="s">
        <v>118</v>
      </c>
      <c r="K6" s="24"/>
      <c r="L6" s="26"/>
      <c r="N6" s="10"/>
      <c r="O6" s="10"/>
      <c r="P6" s="10"/>
      <c r="Q6" s="53"/>
    </row>
    <row r="7" spans="1:19" ht="21.65" customHeight="1">
      <c r="C7" s="10"/>
      <c r="D7" s="10"/>
      <c r="E7" s="24"/>
      <c r="F7" s="26"/>
      <c r="G7" s="24"/>
      <c r="H7" s="26" t="s">
        <v>119</v>
      </c>
      <c r="I7" s="24"/>
      <c r="J7" s="26" t="s">
        <v>120</v>
      </c>
      <c r="K7" s="24"/>
      <c r="L7" s="26"/>
      <c r="N7" s="10"/>
      <c r="O7" s="10"/>
      <c r="P7" s="10"/>
      <c r="Q7" s="53"/>
    </row>
    <row r="8" spans="1:19" ht="21.65" customHeight="1">
      <c r="C8" s="10"/>
      <c r="D8" s="10"/>
      <c r="E8" s="24"/>
      <c r="F8" s="26"/>
      <c r="G8" s="24"/>
      <c r="H8" s="26" t="s">
        <v>121</v>
      </c>
      <c r="I8" s="24"/>
      <c r="J8" s="26" t="s">
        <v>122</v>
      </c>
      <c r="K8" s="24"/>
      <c r="L8" s="54"/>
      <c r="N8" s="10"/>
      <c r="O8" s="10"/>
      <c r="P8" s="10"/>
      <c r="Q8" s="53"/>
    </row>
    <row r="9" spans="1:19" ht="21.65" customHeight="1">
      <c r="C9" s="10"/>
      <c r="D9" s="26" t="s">
        <v>1</v>
      </c>
      <c r="E9" s="24"/>
      <c r="F9" s="26"/>
      <c r="G9" s="24"/>
      <c r="H9" s="26" t="s">
        <v>123</v>
      </c>
      <c r="I9" s="24"/>
      <c r="J9" s="26" t="s">
        <v>123</v>
      </c>
      <c r="K9" s="24"/>
      <c r="L9" s="26"/>
      <c r="N9" s="10"/>
      <c r="O9" s="10"/>
      <c r="P9" s="10"/>
      <c r="Q9" s="53"/>
    </row>
    <row r="10" spans="1:19" s="1" customFormat="1" ht="21.65" customHeight="1">
      <c r="B10" s="2"/>
      <c r="C10" s="28"/>
      <c r="D10" s="26" t="s">
        <v>2</v>
      </c>
      <c r="E10" s="26"/>
      <c r="F10" s="26" t="s">
        <v>124</v>
      </c>
      <c r="G10" s="26"/>
      <c r="H10" s="26" t="s">
        <v>125</v>
      </c>
      <c r="I10" s="26"/>
      <c r="J10" s="26" t="s">
        <v>125</v>
      </c>
      <c r="K10" s="26"/>
      <c r="L10" s="26" t="s">
        <v>126</v>
      </c>
      <c r="N10" s="26"/>
      <c r="O10" s="24"/>
      <c r="Q10" s="26"/>
    </row>
    <row r="11" spans="1:19" s="1" customFormat="1" ht="21.65" customHeight="1">
      <c r="B11" s="55" t="s">
        <v>0</v>
      </c>
      <c r="D11" s="26" t="s">
        <v>3</v>
      </c>
      <c r="E11" s="26"/>
      <c r="F11" s="26" t="s">
        <v>127</v>
      </c>
      <c r="G11" s="26"/>
      <c r="H11" s="26" t="s">
        <v>128</v>
      </c>
      <c r="I11" s="26"/>
      <c r="J11" s="26" t="s">
        <v>128</v>
      </c>
      <c r="K11" s="26"/>
      <c r="L11" s="1" t="s">
        <v>129</v>
      </c>
      <c r="N11" s="26" t="s">
        <v>130</v>
      </c>
      <c r="P11" s="1" t="s">
        <v>4</v>
      </c>
      <c r="R11" s="26" t="s">
        <v>93</v>
      </c>
    </row>
    <row r="12" spans="1:19" s="1" customFormat="1" ht="21.65" customHeight="1">
      <c r="B12" s="2"/>
      <c r="D12" s="89" t="s">
        <v>68</v>
      </c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</row>
    <row r="13" spans="1:19" s="1" customFormat="1" ht="21.65" customHeight="1">
      <c r="A13" s="56" t="s">
        <v>136</v>
      </c>
      <c r="B13" s="2"/>
      <c r="D13" s="57"/>
      <c r="E13" s="26"/>
      <c r="F13" s="57"/>
      <c r="G13" s="26"/>
      <c r="H13" s="18"/>
      <c r="I13" s="26"/>
      <c r="J13" s="18"/>
      <c r="K13" s="26"/>
      <c r="L13" s="18"/>
      <c r="N13" s="57"/>
      <c r="P13" s="57"/>
      <c r="R13" s="57"/>
    </row>
    <row r="14" spans="1:19" s="1" customFormat="1" ht="21.65" customHeight="1">
      <c r="A14" s="13" t="s">
        <v>70</v>
      </c>
      <c r="B14" s="2"/>
      <c r="D14" s="21">
        <v>20000000</v>
      </c>
      <c r="E14" s="58"/>
      <c r="F14" s="21">
        <v>10598915</v>
      </c>
      <c r="G14" s="58"/>
      <c r="H14" s="21">
        <v>-167768</v>
      </c>
      <c r="I14" s="58"/>
      <c r="J14" s="21">
        <v>-2611691</v>
      </c>
      <c r="K14" s="58"/>
      <c r="L14" s="21">
        <f>H14+J14</f>
        <v>-2779459</v>
      </c>
      <c r="M14" s="58"/>
      <c r="N14" s="21">
        <v>1064000</v>
      </c>
      <c r="O14" s="58"/>
      <c r="P14" s="21">
        <v>6733786</v>
      </c>
      <c r="Q14" s="59"/>
      <c r="R14" s="21">
        <f>SUM(D14:F14,L14:P14)</f>
        <v>35617242</v>
      </c>
      <c r="S14" s="60"/>
    </row>
    <row r="15" spans="1:19" s="1" customFormat="1" ht="10.5" customHeight="1">
      <c r="A15" s="13"/>
      <c r="B15" s="2"/>
      <c r="D15" s="21"/>
      <c r="E15" s="58"/>
      <c r="F15" s="21"/>
      <c r="G15" s="58"/>
      <c r="H15" s="21"/>
      <c r="I15" s="58"/>
      <c r="J15" s="21"/>
      <c r="K15" s="58"/>
      <c r="L15" s="21"/>
      <c r="M15" s="58"/>
      <c r="N15" s="21"/>
      <c r="O15" s="58"/>
      <c r="P15" s="21"/>
      <c r="Q15" s="59"/>
      <c r="R15" s="21"/>
      <c r="S15" s="60"/>
    </row>
    <row r="16" spans="1:19" s="1" customFormat="1" ht="21.65" customHeight="1">
      <c r="A16" s="13" t="s">
        <v>131</v>
      </c>
      <c r="B16" s="2"/>
      <c r="D16" s="18"/>
      <c r="E16" s="19"/>
      <c r="F16" s="18"/>
      <c r="G16" s="19"/>
      <c r="H16" s="18"/>
      <c r="I16" s="19"/>
      <c r="J16" s="18"/>
      <c r="K16" s="19"/>
      <c r="L16" s="18"/>
      <c r="M16" s="19"/>
      <c r="N16" s="18"/>
      <c r="O16" s="19"/>
      <c r="P16" s="18"/>
      <c r="R16" s="18"/>
    </row>
    <row r="17" spans="1:19" s="1" customFormat="1" ht="21.65" customHeight="1">
      <c r="A17" s="10" t="s">
        <v>132</v>
      </c>
      <c r="B17" s="2"/>
      <c r="D17" s="18">
        <v>0</v>
      </c>
      <c r="E17" s="61"/>
      <c r="F17" s="18">
        <v>0</v>
      </c>
      <c r="G17" s="61"/>
      <c r="H17" s="18">
        <v>0</v>
      </c>
      <c r="I17" s="61"/>
      <c r="J17" s="18">
        <v>0</v>
      </c>
      <c r="K17" s="61"/>
      <c r="L17" s="18">
        <f>H17+J17</f>
        <v>0</v>
      </c>
      <c r="M17" s="19"/>
      <c r="N17" s="18">
        <v>0</v>
      </c>
      <c r="O17" s="19"/>
      <c r="P17" s="18">
        <v>846264</v>
      </c>
      <c r="Q17" s="18"/>
      <c r="R17" s="18">
        <f>SUM(D17:F17,L17:P17)</f>
        <v>846264</v>
      </c>
    </row>
    <row r="18" spans="1:19" s="1" customFormat="1" ht="21.65" customHeight="1">
      <c r="A18" s="10" t="s">
        <v>133</v>
      </c>
      <c r="B18" s="2"/>
      <c r="D18" s="36">
        <v>0</v>
      </c>
      <c r="E18" s="61"/>
      <c r="F18" s="36">
        <v>0</v>
      </c>
      <c r="G18" s="61"/>
      <c r="H18" s="36">
        <v>157708</v>
      </c>
      <c r="I18" s="61"/>
      <c r="J18" s="36">
        <v>7809</v>
      </c>
      <c r="K18" s="61"/>
      <c r="L18" s="36">
        <f>H18+J18</f>
        <v>165517</v>
      </c>
      <c r="M18" s="19"/>
      <c r="N18" s="36">
        <v>0</v>
      </c>
      <c r="O18" s="19"/>
      <c r="P18" s="36">
        <v>0</v>
      </c>
      <c r="Q18" s="18"/>
      <c r="R18" s="36">
        <f>SUM(D18:F18,L18:P18)</f>
        <v>165517</v>
      </c>
    </row>
    <row r="19" spans="1:19" s="1" customFormat="1" ht="21.65" customHeight="1">
      <c r="A19" s="13" t="s">
        <v>134</v>
      </c>
      <c r="B19" s="2"/>
      <c r="D19" s="27">
        <f>SUM(D17:D18)</f>
        <v>0</v>
      </c>
      <c r="E19" s="58"/>
      <c r="F19" s="27">
        <f>SUM(F17:F18)</f>
        <v>0</v>
      </c>
      <c r="G19" s="58"/>
      <c r="H19" s="27">
        <f>SUM(H17:H18)</f>
        <v>157708</v>
      </c>
      <c r="I19" s="58"/>
      <c r="J19" s="27">
        <f>SUM(J17:J18)</f>
        <v>7809</v>
      </c>
      <c r="K19" s="58"/>
      <c r="L19" s="27">
        <f>SUM(L17:L18)</f>
        <v>165517</v>
      </c>
      <c r="M19" s="58"/>
      <c r="N19" s="27">
        <f>SUM(N17:N18)</f>
        <v>0</v>
      </c>
      <c r="O19" s="58"/>
      <c r="P19" s="27">
        <f>SUM(P17:P18)</f>
        <v>846264</v>
      </c>
      <c r="Q19" s="21"/>
      <c r="R19" s="27">
        <f>SUM(R17:R18)</f>
        <v>1011781</v>
      </c>
    </row>
    <row r="20" spans="1:19" s="1" customFormat="1" ht="10.5" customHeight="1">
      <c r="A20" s="13"/>
      <c r="B20" s="2"/>
      <c r="D20" s="21"/>
      <c r="E20" s="58"/>
      <c r="F20" s="21"/>
      <c r="G20" s="58"/>
      <c r="H20" s="21"/>
      <c r="I20" s="58"/>
      <c r="J20" s="21"/>
      <c r="K20" s="58"/>
      <c r="L20" s="21"/>
      <c r="M20" s="58"/>
      <c r="N20" s="21"/>
      <c r="O20" s="58"/>
      <c r="P20" s="21"/>
      <c r="Q20" s="21"/>
      <c r="R20" s="21"/>
    </row>
    <row r="21" spans="1:19" s="59" customFormat="1" ht="21.65" customHeight="1">
      <c r="A21" s="13" t="s">
        <v>135</v>
      </c>
      <c r="B21" s="2">
        <v>10.1</v>
      </c>
      <c r="D21" s="62">
        <v>0</v>
      </c>
      <c r="E21" s="63"/>
      <c r="F21" s="62">
        <v>0</v>
      </c>
      <c r="G21" s="63"/>
      <c r="H21" s="62">
        <v>0</v>
      </c>
      <c r="I21" s="63"/>
      <c r="J21" s="62">
        <v>325709</v>
      </c>
      <c r="K21" s="63"/>
      <c r="L21" s="62">
        <f>H21+J21</f>
        <v>325709</v>
      </c>
      <c r="M21" s="58">
        <v>0</v>
      </c>
      <c r="N21" s="62">
        <v>0</v>
      </c>
      <c r="O21" s="58">
        <v>0</v>
      </c>
      <c r="P21" s="62">
        <f>-J21</f>
        <v>-325709</v>
      </c>
      <c r="Q21" s="21">
        <v>0</v>
      </c>
      <c r="R21" s="62">
        <f>SUM(D21:F21,L21:P21)</f>
        <v>0</v>
      </c>
    </row>
    <row r="22" spans="1:19" s="1" customFormat="1" ht="10.5" customHeight="1">
      <c r="A22" s="13"/>
      <c r="B22" s="2"/>
      <c r="D22" s="21"/>
      <c r="E22" s="58"/>
      <c r="F22" s="21"/>
      <c r="G22" s="58"/>
      <c r="H22" s="21"/>
      <c r="I22" s="58"/>
      <c r="J22" s="21"/>
      <c r="K22" s="58"/>
      <c r="L22" s="21"/>
      <c r="M22" s="58"/>
      <c r="N22" s="21"/>
      <c r="O22" s="58"/>
      <c r="P22" s="21"/>
      <c r="Q22" s="21"/>
      <c r="R22" s="21"/>
    </row>
    <row r="23" spans="1:19" s="1" customFormat="1" ht="21.65" customHeight="1" thickBot="1">
      <c r="A23" s="13" t="s">
        <v>71</v>
      </c>
      <c r="B23" s="2"/>
      <c r="D23" s="37">
        <f>SUM(D14:D14,D19,D21)</f>
        <v>20000000</v>
      </c>
      <c r="E23" s="64"/>
      <c r="F23" s="37">
        <f>SUM(F14:F14,F19,F21)</f>
        <v>10598915</v>
      </c>
      <c r="G23" s="64"/>
      <c r="H23" s="37">
        <f>SUM(H14:H14,H19,H21)</f>
        <v>-10060</v>
      </c>
      <c r="I23" s="64"/>
      <c r="J23" s="37">
        <f>SUM(J14:J14,J19,J21)</f>
        <v>-2278173</v>
      </c>
      <c r="K23" s="64"/>
      <c r="L23" s="37">
        <f>SUM(L14:L14,L19,L21)</f>
        <v>-2288233</v>
      </c>
      <c r="M23" s="64"/>
      <c r="N23" s="37">
        <f>SUM(N14:N14,N19,N21)</f>
        <v>1064000</v>
      </c>
      <c r="O23" s="59"/>
      <c r="P23" s="37">
        <f>SUM(P14:P14,P19,P21)</f>
        <v>7254341</v>
      </c>
      <c r="Q23" s="59"/>
      <c r="R23" s="37">
        <f>SUM(R14:R14,R19,R21)</f>
        <v>36629023</v>
      </c>
    </row>
    <row r="24" spans="1:19" ht="21.65" customHeight="1" thickTop="1">
      <c r="A24" s="13"/>
      <c r="C24" s="10"/>
      <c r="D24" s="65" t="e">
        <f>+D23-#REF!</f>
        <v>#REF!</v>
      </c>
      <c r="E24" s="65"/>
      <c r="F24" s="65" t="e">
        <f>+F23-#REF!</f>
        <v>#REF!</v>
      </c>
      <c r="G24" s="65"/>
      <c r="H24" s="65"/>
      <c r="I24" s="65"/>
      <c r="J24" s="65"/>
      <c r="K24" s="65"/>
      <c r="L24" s="65" t="e">
        <f>+L23-#REF!</f>
        <v>#REF!</v>
      </c>
      <c r="M24" s="65"/>
      <c r="N24" s="65" t="e">
        <f>+N23-#REF!</f>
        <v>#REF!</v>
      </c>
      <c r="O24" s="65"/>
      <c r="P24" s="65" t="e">
        <f>+P23-#REF!</f>
        <v>#REF!</v>
      </c>
      <c r="Q24" s="65"/>
      <c r="R24" s="65" t="e">
        <f>+R23-#REF!</f>
        <v>#REF!</v>
      </c>
    </row>
    <row r="25" spans="1:19" s="1" customFormat="1" ht="21.65" customHeight="1">
      <c r="A25" s="56" t="s">
        <v>158</v>
      </c>
      <c r="B25" s="2"/>
      <c r="D25" s="57"/>
      <c r="E25" s="26"/>
      <c r="F25" s="57"/>
      <c r="G25" s="26"/>
      <c r="H25" s="18"/>
      <c r="I25" s="26"/>
      <c r="J25" s="18"/>
      <c r="K25" s="26"/>
      <c r="L25" s="18"/>
      <c r="N25" s="57"/>
      <c r="P25" s="57"/>
      <c r="R25" s="57"/>
    </row>
    <row r="26" spans="1:19" s="1" customFormat="1" ht="21.65" customHeight="1">
      <c r="A26" s="13" t="s">
        <v>159</v>
      </c>
      <c r="B26" s="2"/>
      <c r="D26" s="21">
        <v>20000000</v>
      </c>
      <c r="E26" s="58"/>
      <c r="F26" s="21">
        <v>10598915</v>
      </c>
      <c r="G26" s="58"/>
      <c r="H26" s="21">
        <v>794334</v>
      </c>
      <c r="I26" s="58"/>
      <c r="J26" s="21">
        <v>-1919566</v>
      </c>
      <c r="K26" s="58"/>
      <c r="L26" s="21">
        <f>H26+J26</f>
        <v>-1125232</v>
      </c>
      <c r="M26" s="58"/>
      <c r="N26" s="21">
        <v>1164600</v>
      </c>
      <c r="O26" s="58"/>
      <c r="P26" s="21">
        <v>7325230</v>
      </c>
      <c r="Q26" s="59"/>
      <c r="R26" s="21">
        <f>SUM(D26:F26,L26:P26)</f>
        <v>37963513</v>
      </c>
      <c r="S26" s="60"/>
    </row>
    <row r="27" spans="1:19" s="1" customFormat="1" ht="10.5" customHeight="1">
      <c r="A27" s="13"/>
      <c r="B27" s="2"/>
      <c r="D27" s="21"/>
      <c r="E27" s="58"/>
      <c r="F27" s="21"/>
      <c r="G27" s="58"/>
      <c r="H27" s="21"/>
      <c r="I27" s="58"/>
      <c r="J27" s="21"/>
      <c r="K27" s="58"/>
      <c r="L27" s="21"/>
      <c r="M27" s="58"/>
      <c r="N27" s="21"/>
      <c r="O27" s="58"/>
      <c r="P27" s="21"/>
      <c r="Q27" s="59"/>
      <c r="R27" s="21"/>
      <c r="S27" s="60"/>
    </row>
    <row r="28" spans="1:19" s="1" customFormat="1" ht="21.65" customHeight="1">
      <c r="A28" s="13" t="s">
        <v>131</v>
      </c>
      <c r="B28" s="2"/>
      <c r="D28" s="18"/>
      <c r="E28" s="19"/>
      <c r="F28" s="18"/>
      <c r="G28" s="19"/>
      <c r="H28" s="18"/>
      <c r="I28" s="19"/>
      <c r="J28" s="18"/>
      <c r="K28" s="19"/>
      <c r="L28" s="18"/>
      <c r="M28" s="19"/>
      <c r="N28" s="18"/>
      <c r="O28" s="19"/>
      <c r="P28" s="18"/>
      <c r="R28" s="18"/>
    </row>
    <row r="29" spans="1:19" s="1" customFormat="1" ht="21.65" customHeight="1">
      <c r="A29" s="10" t="s">
        <v>132</v>
      </c>
      <c r="B29" s="2"/>
      <c r="D29" s="18">
        <v>0</v>
      </c>
      <c r="E29" s="61"/>
      <c r="F29" s="18">
        <v>0</v>
      </c>
      <c r="G29" s="61"/>
      <c r="H29" s="18">
        <v>0</v>
      </c>
      <c r="I29" s="61"/>
      <c r="J29" s="18">
        <v>0</v>
      </c>
      <c r="K29" s="61"/>
      <c r="L29" s="18">
        <f>H29+J29</f>
        <v>0</v>
      </c>
      <c r="M29" s="19"/>
      <c r="N29" s="18">
        <v>0</v>
      </c>
      <c r="O29" s="19"/>
      <c r="P29" s="18">
        <f>PL!D98</f>
        <v>1102641</v>
      </c>
      <c r="Q29" s="18"/>
      <c r="R29" s="18">
        <f>SUM(D29:F29,L29:P29)</f>
        <v>1102641</v>
      </c>
    </row>
    <row r="30" spans="1:19" s="1" customFormat="1" ht="21.65" customHeight="1">
      <c r="A30" s="10" t="s">
        <v>133</v>
      </c>
      <c r="B30" s="2"/>
      <c r="D30" s="36">
        <v>0</v>
      </c>
      <c r="E30" s="61"/>
      <c r="F30" s="36">
        <v>0</v>
      </c>
      <c r="G30" s="61"/>
      <c r="H30" s="36">
        <f>PL!D115</f>
        <v>993353</v>
      </c>
      <c r="I30" s="61"/>
      <c r="J30" s="36">
        <f>PL!D121</f>
        <v>-32884</v>
      </c>
      <c r="K30" s="61"/>
      <c r="L30" s="36">
        <f>H30+J30</f>
        <v>960469</v>
      </c>
      <c r="M30" s="19"/>
      <c r="N30" s="36">
        <v>0</v>
      </c>
      <c r="O30" s="19"/>
      <c r="P30" s="36">
        <v>0</v>
      </c>
      <c r="Q30" s="18"/>
      <c r="R30" s="36">
        <f>SUM(D30:F30,L30:P30)</f>
        <v>960469</v>
      </c>
    </row>
    <row r="31" spans="1:19" s="1" customFormat="1" ht="21.65" customHeight="1">
      <c r="A31" s="13" t="s">
        <v>134</v>
      </c>
      <c r="B31" s="2"/>
      <c r="D31" s="27">
        <f>SUM(D29:D30)</f>
        <v>0</v>
      </c>
      <c r="E31" s="58"/>
      <c r="F31" s="27">
        <f>SUM(F29:F30)</f>
        <v>0</v>
      </c>
      <c r="G31" s="58"/>
      <c r="H31" s="27">
        <f>SUM(H29:H30)</f>
        <v>993353</v>
      </c>
      <c r="I31" s="58"/>
      <c r="J31" s="27">
        <f>SUM(J29:J30)</f>
        <v>-32884</v>
      </c>
      <c r="K31" s="58"/>
      <c r="L31" s="27">
        <f>SUM(L29:L30)</f>
        <v>960469</v>
      </c>
      <c r="M31" s="58"/>
      <c r="N31" s="27">
        <f>SUM(N29:N30)</f>
        <v>0</v>
      </c>
      <c r="O31" s="58"/>
      <c r="P31" s="27">
        <f>SUM(P29:P30)</f>
        <v>1102641</v>
      </c>
      <c r="Q31" s="21"/>
      <c r="R31" s="27">
        <f>SUM(R29:R30)</f>
        <v>2063110</v>
      </c>
    </row>
    <row r="32" spans="1:19" s="1" customFormat="1" ht="10.5" customHeight="1">
      <c r="A32" s="13"/>
      <c r="B32" s="2"/>
      <c r="D32" s="21"/>
      <c r="E32" s="58"/>
      <c r="F32" s="21"/>
      <c r="G32" s="58"/>
      <c r="H32" s="21"/>
      <c r="I32" s="58"/>
      <c r="J32" s="21"/>
      <c r="K32" s="58"/>
      <c r="L32" s="21"/>
      <c r="M32" s="58"/>
      <c r="N32" s="21"/>
      <c r="O32" s="58"/>
      <c r="P32" s="21"/>
      <c r="Q32" s="21"/>
      <c r="R32" s="21"/>
    </row>
    <row r="33" spans="1:18" s="59" customFormat="1" ht="21.65" customHeight="1">
      <c r="A33" s="13" t="s">
        <v>135</v>
      </c>
      <c r="B33" s="2">
        <v>10.1</v>
      </c>
      <c r="D33" s="62">
        <v>0</v>
      </c>
      <c r="E33" s="63"/>
      <c r="F33" s="62">
        <v>0</v>
      </c>
      <c r="G33" s="63"/>
      <c r="H33" s="62">
        <v>0</v>
      </c>
      <c r="I33" s="63"/>
      <c r="J33" s="62">
        <v>53060</v>
      </c>
      <c r="K33" s="63"/>
      <c r="L33" s="62">
        <f>H33+J33</f>
        <v>53060</v>
      </c>
      <c r="M33" s="58">
        <v>0</v>
      </c>
      <c r="N33" s="62">
        <v>0</v>
      </c>
      <c r="O33" s="58">
        <v>0</v>
      </c>
      <c r="P33" s="62">
        <f>-J33</f>
        <v>-53060</v>
      </c>
      <c r="Q33" s="21">
        <v>0</v>
      </c>
      <c r="R33" s="62">
        <f>SUM(D33:F33,L33:P33)</f>
        <v>0</v>
      </c>
    </row>
    <row r="34" spans="1:18" s="1" customFormat="1" ht="10.5" customHeight="1">
      <c r="A34" s="13"/>
      <c r="B34" s="2"/>
      <c r="D34" s="21"/>
      <c r="E34" s="58"/>
      <c r="F34" s="21"/>
      <c r="G34" s="58"/>
      <c r="H34" s="21"/>
      <c r="I34" s="58"/>
      <c r="J34" s="21"/>
      <c r="K34" s="58"/>
      <c r="L34" s="21"/>
      <c r="M34" s="58"/>
      <c r="N34" s="21"/>
      <c r="O34" s="58"/>
      <c r="P34" s="21"/>
      <c r="Q34" s="21"/>
      <c r="R34" s="21"/>
    </row>
    <row r="35" spans="1:18" s="1" customFormat="1" ht="21.65" customHeight="1" thickBot="1">
      <c r="A35" s="13" t="s">
        <v>160</v>
      </c>
      <c r="B35" s="2"/>
      <c r="D35" s="37">
        <f>SUM(D26:D26,D31,D33)</f>
        <v>20000000</v>
      </c>
      <c r="E35" s="64"/>
      <c r="F35" s="37">
        <f>SUM(F26:F26,F31,F33)</f>
        <v>10598915</v>
      </c>
      <c r="G35" s="64"/>
      <c r="H35" s="37">
        <f>SUM(H26:H26,H31,H33)</f>
        <v>1787687</v>
      </c>
      <c r="I35" s="64"/>
      <c r="J35" s="37">
        <f>SUM(J26:J26,J31,J33)</f>
        <v>-1899390</v>
      </c>
      <c r="K35" s="64"/>
      <c r="L35" s="37">
        <f>SUM(L26:L26,L31,L33)</f>
        <v>-111703</v>
      </c>
      <c r="M35" s="64"/>
      <c r="N35" s="37">
        <f>SUM(N26:N26,N31,N33)</f>
        <v>1164600</v>
      </c>
      <c r="O35" s="59"/>
      <c r="P35" s="37">
        <f>SUM(P26:P26,P31,P33)</f>
        <v>8374811</v>
      </c>
      <c r="Q35" s="59"/>
      <c r="R35" s="37">
        <f>SUM(R26:R26,R31,R33)</f>
        <v>40026623</v>
      </c>
    </row>
    <row r="36" spans="1:18" ht="21.65" customHeight="1" thickTop="1"/>
  </sheetData>
  <mergeCells count="3">
    <mergeCell ref="H4:L4"/>
    <mergeCell ref="N4:P4"/>
    <mergeCell ref="D12:R12"/>
  </mergeCells>
  <pageMargins left="0.7" right="0.5" top="0.48" bottom="0.5" header="0.5" footer="0.5"/>
  <pageSetup paperSize="9" scale="70" firstPageNumber="1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2"/>
  <sheetViews>
    <sheetView showGridLines="0" tabSelected="1" view="pageBreakPreview" topLeftCell="A81" zoomScale="85" zoomScaleNormal="60" zoomScaleSheetLayoutView="85" workbookViewId="0">
      <selection activeCell="A39" sqref="A39"/>
    </sheetView>
  </sheetViews>
  <sheetFormatPr defaultColWidth="10.6328125" defaultRowHeight="24" customHeight="1"/>
  <cols>
    <col min="1" max="1" width="72.08984375" style="10" customWidth="1"/>
    <col min="2" max="2" width="5.54296875" style="10" customWidth="1"/>
    <col min="3" max="3" width="3.08984375" style="10" customWidth="1"/>
    <col min="4" max="4" width="16.453125" style="24" customWidth="1"/>
    <col min="5" max="5" width="1.36328125" style="10" customWidth="1"/>
    <col min="6" max="6" width="16.453125" style="24" customWidth="1"/>
    <col min="7" max="16384" width="10.6328125" style="10"/>
  </cols>
  <sheetData>
    <row r="1" spans="1:20" ht="24" customHeight="1">
      <c r="A1" s="3" t="s">
        <v>50</v>
      </c>
      <c r="B1" s="13"/>
      <c r="D1" s="7"/>
      <c r="E1" s="6"/>
      <c r="F1" s="7"/>
    </row>
    <row r="2" spans="1:20" ht="24" customHeight="1">
      <c r="A2" s="9" t="s">
        <v>43</v>
      </c>
      <c r="B2" s="13"/>
      <c r="D2" s="7"/>
      <c r="E2" s="6"/>
      <c r="F2" s="7"/>
    </row>
    <row r="3" spans="1:20" ht="21.65" customHeight="1">
      <c r="A3" s="9"/>
      <c r="B3" s="13"/>
      <c r="D3" s="7"/>
      <c r="E3" s="6"/>
      <c r="F3" s="7"/>
    </row>
    <row r="4" spans="1:20" ht="23.15" customHeight="1">
      <c r="A4" s="9"/>
      <c r="D4" s="85" t="s">
        <v>154</v>
      </c>
      <c r="E4" s="86"/>
      <c r="F4" s="86"/>
    </row>
    <row r="5" spans="1:20" ht="23.15" customHeight="1">
      <c r="A5" s="9"/>
      <c r="D5" s="85" t="s">
        <v>69</v>
      </c>
      <c r="E5" s="85"/>
      <c r="F5" s="85"/>
    </row>
    <row r="6" spans="1:20" ht="23.15" customHeight="1">
      <c r="A6" s="9"/>
      <c r="B6" s="2"/>
      <c r="D6" s="1">
        <v>2025</v>
      </c>
      <c r="E6" s="1"/>
      <c r="F6" s="1">
        <v>2024</v>
      </c>
    </row>
    <row r="7" spans="1:20" ht="23.15" customHeight="1">
      <c r="A7" s="13"/>
      <c r="B7" s="13"/>
      <c r="D7" s="89" t="s">
        <v>68</v>
      </c>
      <c r="E7" s="89"/>
      <c r="F7" s="89"/>
    </row>
    <row r="8" spans="1:20" ht="23.15" customHeight="1">
      <c r="A8" s="25" t="s">
        <v>7</v>
      </c>
      <c r="B8" s="13"/>
    </row>
    <row r="9" spans="1:20" ht="23.15" customHeight="1">
      <c r="A9" s="10" t="s">
        <v>104</v>
      </c>
      <c r="C9" s="67"/>
      <c r="D9" s="60">
        <f>+PL!D96</f>
        <v>1365522</v>
      </c>
      <c r="E9" s="60"/>
      <c r="F9" s="60">
        <f>+PL!F96</f>
        <v>1057902</v>
      </c>
      <c r="G9" s="41"/>
      <c r="H9" s="41"/>
      <c r="I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3.15" customHeight="1">
      <c r="A10" s="68" t="s">
        <v>137</v>
      </c>
      <c r="B10" s="15"/>
      <c r="D10" s="60"/>
      <c r="E10" s="60"/>
      <c r="F10" s="60"/>
      <c r="K10" s="41"/>
      <c r="L10" s="41"/>
      <c r="M10" s="41"/>
      <c r="N10" s="41"/>
      <c r="O10" s="41"/>
      <c r="P10" s="41"/>
      <c r="Q10" s="41"/>
      <c r="R10" s="41"/>
    </row>
    <row r="11" spans="1:20" ht="23.15" customHeight="1">
      <c r="A11" s="68" t="s">
        <v>138</v>
      </c>
      <c r="B11" s="15"/>
      <c r="D11" s="60"/>
      <c r="E11" s="60"/>
      <c r="F11" s="60"/>
      <c r="K11" s="41"/>
      <c r="L11" s="41"/>
      <c r="M11" s="41"/>
      <c r="N11" s="41"/>
      <c r="O11" s="41"/>
      <c r="P11" s="41"/>
      <c r="Q11" s="41"/>
      <c r="R11" s="41"/>
    </row>
    <row r="12" spans="1:20" ht="23.15" customHeight="1">
      <c r="A12" s="31" t="s">
        <v>16</v>
      </c>
      <c r="B12" s="31"/>
      <c r="D12" s="60">
        <v>250017</v>
      </c>
      <c r="E12" s="60"/>
      <c r="F12" s="60">
        <v>215569</v>
      </c>
      <c r="G12" s="41"/>
      <c r="H12" s="41"/>
      <c r="K12" s="41"/>
      <c r="L12" s="41"/>
      <c r="M12" s="41"/>
      <c r="N12" s="41"/>
      <c r="O12" s="41"/>
      <c r="P12" s="41"/>
      <c r="Q12" s="41"/>
      <c r="R12" s="41"/>
    </row>
    <row r="13" spans="1:20" ht="23.15" customHeight="1">
      <c r="A13" s="31" t="s">
        <v>61</v>
      </c>
      <c r="B13" s="31"/>
      <c r="D13" s="60">
        <f>+PL!D95</f>
        <v>495771</v>
      </c>
      <c r="E13" s="60"/>
      <c r="F13" s="60">
        <v>865306</v>
      </c>
      <c r="G13" s="41"/>
      <c r="H13" s="41"/>
      <c r="K13" s="41"/>
      <c r="L13" s="41"/>
      <c r="M13" s="41"/>
      <c r="N13" s="41"/>
      <c r="O13" s="41"/>
      <c r="P13" s="41"/>
      <c r="Q13" s="41"/>
      <c r="R13" s="41"/>
    </row>
    <row r="14" spans="1:20" ht="23.15" customHeight="1">
      <c r="A14" s="31" t="s">
        <v>173</v>
      </c>
      <c r="B14" s="31"/>
      <c r="D14" s="60">
        <v>1469</v>
      </c>
      <c r="E14" s="60"/>
      <c r="F14" s="60">
        <v>0</v>
      </c>
      <c r="G14" s="41"/>
      <c r="H14" s="41"/>
      <c r="K14" s="41"/>
      <c r="L14" s="41"/>
      <c r="M14" s="41"/>
      <c r="N14" s="41"/>
      <c r="O14" s="41"/>
      <c r="P14" s="41"/>
      <c r="Q14" s="41"/>
      <c r="R14" s="41"/>
    </row>
    <row r="15" spans="1:20" ht="23.15" customHeight="1">
      <c r="A15" s="31" t="s">
        <v>67</v>
      </c>
      <c r="B15" s="31"/>
      <c r="D15" s="60">
        <v>24987</v>
      </c>
      <c r="E15" s="60"/>
      <c r="F15" s="60">
        <v>23304</v>
      </c>
      <c r="G15" s="41"/>
      <c r="H15" s="41"/>
      <c r="K15" s="41"/>
      <c r="L15" s="41"/>
      <c r="M15" s="41"/>
      <c r="N15" s="41"/>
      <c r="O15" s="41"/>
      <c r="P15" s="41"/>
      <c r="Q15" s="41"/>
      <c r="R15" s="41"/>
    </row>
    <row r="16" spans="1:20" ht="23.15" customHeight="1">
      <c r="A16" s="31" t="s">
        <v>156</v>
      </c>
      <c r="B16" s="31"/>
      <c r="D16" s="60">
        <v>3929</v>
      </c>
      <c r="E16" s="60"/>
      <c r="F16" s="60">
        <v>63304</v>
      </c>
      <c r="G16" s="41"/>
      <c r="H16" s="41"/>
      <c r="K16" s="41"/>
      <c r="L16" s="41"/>
      <c r="M16" s="41"/>
      <c r="N16" s="41"/>
      <c r="O16" s="41"/>
      <c r="P16" s="41"/>
      <c r="Q16" s="41"/>
      <c r="R16" s="41"/>
    </row>
    <row r="17" spans="1:18" ht="23.15" customHeight="1">
      <c r="A17" s="31" t="s">
        <v>180</v>
      </c>
      <c r="B17" s="31"/>
      <c r="D17" s="60">
        <v>-163010</v>
      </c>
      <c r="E17" s="60"/>
      <c r="F17" s="60">
        <v>-712553</v>
      </c>
      <c r="G17" s="41"/>
      <c r="H17" s="41"/>
      <c r="K17" s="41"/>
      <c r="L17" s="41"/>
      <c r="M17" s="41"/>
      <c r="N17" s="41"/>
      <c r="O17" s="41"/>
      <c r="P17" s="41"/>
      <c r="Q17" s="41"/>
      <c r="R17" s="41"/>
    </row>
    <row r="18" spans="1:18" ht="23.15" customHeight="1">
      <c r="A18" s="31" t="s">
        <v>181</v>
      </c>
      <c r="B18" s="31"/>
      <c r="D18" s="60">
        <v>-219</v>
      </c>
      <c r="E18" s="60"/>
      <c r="F18" s="60">
        <v>79</v>
      </c>
      <c r="G18" s="41"/>
      <c r="H18" s="41"/>
      <c r="K18" s="41"/>
      <c r="L18" s="41"/>
      <c r="M18" s="41"/>
      <c r="N18" s="41"/>
      <c r="O18" s="41"/>
      <c r="P18" s="41"/>
      <c r="Q18" s="41"/>
      <c r="R18" s="41"/>
    </row>
    <row r="19" spans="1:18" ht="23.15" customHeight="1">
      <c r="A19" s="31" t="s">
        <v>182</v>
      </c>
      <c r="B19" s="31"/>
      <c r="D19" s="60">
        <v>-3905</v>
      </c>
      <c r="E19" s="60"/>
      <c r="F19" s="60">
        <v>304</v>
      </c>
      <c r="G19" s="41"/>
      <c r="H19" s="41"/>
      <c r="K19" s="41"/>
      <c r="L19" s="41"/>
      <c r="M19" s="41"/>
      <c r="N19" s="41"/>
      <c r="O19" s="41"/>
      <c r="P19" s="41"/>
      <c r="Q19" s="41"/>
      <c r="R19" s="41"/>
    </row>
    <row r="20" spans="1:18" ht="23.15" customHeight="1">
      <c r="A20" s="31" t="s">
        <v>176</v>
      </c>
      <c r="B20" s="31"/>
      <c r="D20" s="60">
        <f>-PL!D81</f>
        <v>-134434</v>
      </c>
      <c r="E20" s="60"/>
      <c r="F20" s="60">
        <v>25619</v>
      </c>
      <c r="G20" s="41"/>
      <c r="H20" s="41"/>
      <c r="K20" s="41"/>
      <c r="L20" s="41"/>
      <c r="M20" s="41"/>
      <c r="N20" s="41"/>
      <c r="O20" s="41"/>
      <c r="P20" s="41"/>
      <c r="Q20" s="41"/>
      <c r="R20" s="41"/>
    </row>
    <row r="21" spans="1:18" ht="23.15" customHeight="1">
      <c r="A21" s="31" t="s">
        <v>22</v>
      </c>
      <c r="B21" s="31"/>
      <c r="D21" s="66">
        <f>-PL!D75</f>
        <v>-3359895</v>
      </c>
      <c r="E21" s="41"/>
      <c r="F21" s="66">
        <v>-3478630</v>
      </c>
      <c r="G21" s="41"/>
      <c r="H21" s="41"/>
      <c r="K21" s="41"/>
      <c r="L21" s="41"/>
      <c r="M21" s="41"/>
      <c r="N21" s="41"/>
      <c r="O21" s="41"/>
      <c r="P21" s="41"/>
      <c r="Q21" s="41"/>
      <c r="R21" s="41"/>
    </row>
    <row r="22" spans="1:18" ht="23.15" customHeight="1">
      <c r="A22" s="31" t="s">
        <v>41</v>
      </c>
      <c r="B22" s="31"/>
      <c r="D22" s="66">
        <f>-PL!D82</f>
        <v>-108008</v>
      </c>
      <c r="E22" s="60"/>
      <c r="F22" s="60">
        <v>-102952</v>
      </c>
      <c r="G22" s="41"/>
      <c r="H22" s="41"/>
      <c r="K22" s="41"/>
      <c r="L22" s="41"/>
      <c r="M22" s="41"/>
      <c r="N22" s="41"/>
      <c r="O22" s="41"/>
      <c r="P22" s="41"/>
      <c r="Q22" s="41"/>
      <c r="R22" s="41"/>
    </row>
    <row r="23" spans="1:18" ht="23.15" customHeight="1">
      <c r="A23" s="10" t="s">
        <v>23</v>
      </c>
      <c r="D23" s="66">
        <v>5792274</v>
      </c>
      <c r="E23" s="41"/>
      <c r="F23" s="66">
        <v>5822080</v>
      </c>
      <c r="G23" s="41"/>
      <c r="H23" s="41"/>
      <c r="K23" s="41"/>
      <c r="L23" s="41"/>
      <c r="M23" s="41"/>
      <c r="N23" s="41"/>
      <c r="O23" s="41"/>
      <c r="P23" s="41"/>
      <c r="Q23" s="41"/>
      <c r="R23" s="41"/>
    </row>
    <row r="24" spans="1:18" ht="23.15" customHeight="1">
      <c r="A24" s="31" t="s">
        <v>24</v>
      </c>
      <c r="B24" s="31"/>
      <c r="D24" s="66">
        <v>-3257039</v>
      </c>
      <c r="E24" s="41"/>
      <c r="F24" s="66">
        <v>-2598956</v>
      </c>
      <c r="G24" s="41"/>
      <c r="H24" s="41"/>
      <c r="K24" s="41"/>
      <c r="L24" s="41"/>
      <c r="M24" s="41"/>
      <c r="N24" s="41"/>
      <c r="O24" s="41"/>
      <c r="P24" s="41"/>
      <c r="Q24" s="41"/>
      <c r="R24" s="41"/>
    </row>
    <row r="25" spans="1:18" ht="23.15" customHeight="1">
      <c r="A25" s="31" t="s">
        <v>55</v>
      </c>
      <c r="B25" s="31"/>
      <c r="D25" s="69">
        <v>-155118</v>
      </c>
      <c r="E25" s="41"/>
      <c r="F25" s="69">
        <v>-45000</v>
      </c>
      <c r="G25" s="41"/>
      <c r="H25" s="41"/>
      <c r="K25" s="41"/>
      <c r="L25" s="41"/>
      <c r="M25" s="41"/>
      <c r="N25" s="41"/>
      <c r="O25" s="41"/>
      <c r="P25" s="41"/>
      <c r="Q25" s="41"/>
      <c r="R25" s="41"/>
    </row>
    <row r="26" spans="1:18" ht="23.15" customHeight="1">
      <c r="A26" s="15" t="s">
        <v>64</v>
      </c>
      <c r="B26" s="15"/>
      <c r="D26" s="60">
        <f>SUM(D9:D25)</f>
        <v>752341</v>
      </c>
      <c r="E26" s="60"/>
      <c r="F26" s="60">
        <f>SUM(F9:F25)</f>
        <v>1135376</v>
      </c>
      <c r="G26" s="41"/>
      <c r="H26" s="41"/>
      <c r="K26" s="41"/>
      <c r="L26" s="41"/>
      <c r="M26" s="41"/>
      <c r="N26" s="41"/>
      <c r="O26" s="41"/>
      <c r="P26" s="41"/>
      <c r="Q26" s="41"/>
      <c r="R26" s="41"/>
    </row>
    <row r="27" spans="1:18" ht="15" customHeight="1">
      <c r="A27" s="15"/>
      <c r="B27" s="15"/>
      <c r="D27" s="60"/>
      <c r="E27" s="60"/>
      <c r="F27" s="60"/>
      <c r="G27" s="41"/>
      <c r="K27" s="41"/>
      <c r="L27" s="41"/>
      <c r="M27" s="41"/>
      <c r="N27" s="41"/>
      <c r="O27" s="41"/>
      <c r="P27" s="41"/>
      <c r="Q27" s="41"/>
      <c r="R27" s="41"/>
    </row>
    <row r="28" spans="1:18" ht="23.15" customHeight="1">
      <c r="A28" s="68" t="s">
        <v>188</v>
      </c>
      <c r="B28" s="15"/>
      <c r="D28" s="60"/>
      <c r="E28" s="60"/>
      <c r="F28" s="60"/>
      <c r="K28" s="41"/>
      <c r="L28" s="41"/>
      <c r="M28" s="41"/>
      <c r="N28" s="41"/>
      <c r="O28" s="41"/>
      <c r="P28" s="41"/>
      <c r="Q28" s="41"/>
      <c r="R28" s="41"/>
    </row>
    <row r="29" spans="1:18" ht="23.15" customHeight="1">
      <c r="A29" s="31" t="s">
        <v>5</v>
      </c>
      <c r="B29" s="31"/>
      <c r="D29" s="60">
        <v>-3887485</v>
      </c>
      <c r="E29" s="60"/>
      <c r="F29" s="60">
        <v>16814576</v>
      </c>
      <c r="G29" s="41"/>
      <c r="H29" s="41"/>
      <c r="K29" s="41"/>
      <c r="L29" s="41"/>
      <c r="M29" s="41"/>
      <c r="N29" s="41"/>
      <c r="O29" s="41"/>
      <c r="P29" s="41"/>
      <c r="Q29" s="41"/>
      <c r="R29" s="41"/>
    </row>
    <row r="30" spans="1:18" ht="23.15" customHeight="1">
      <c r="A30" s="31" t="s">
        <v>30</v>
      </c>
      <c r="B30" s="31"/>
      <c r="D30" s="60">
        <v>-8755301</v>
      </c>
      <c r="E30" s="60"/>
      <c r="F30" s="60">
        <v>-4250977</v>
      </c>
      <c r="G30" s="41"/>
      <c r="H30" s="41"/>
      <c r="K30" s="41"/>
      <c r="L30" s="41"/>
      <c r="M30" s="41"/>
      <c r="N30" s="41"/>
      <c r="O30" s="41"/>
      <c r="P30" s="41"/>
      <c r="Q30" s="41"/>
      <c r="R30" s="41"/>
    </row>
    <row r="31" spans="1:18" ht="23.15" customHeight="1">
      <c r="A31" s="31" t="s">
        <v>192</v>
      </c>
      <c r="B31" s="31"/>
      <c r="D31" s="60">
        <v>3409</v>
      </c>
      <c r="E31" s="60"/>
      <c r="F31" s="60">
        <v>114637</v>
      </c>
      <c r="G31" s="41"/>
      <c r="H31" s="41"/>
      <c r="K31" s="41"/>
      <c r="L31" s="41"/>
      <c r="M31" s="41"/>
      <c r="N31" s="41"/>
      <c r="O31" s="41"/>
      <c r="P31" s="41"/>
      <c r="Q31" s="41"/>
      <c r="R31" s="41"/>
    </row>
    <row r="32" spans="1:18" ht="23.15" customHeight="1">
      <c r="A32" s="31" t="s">
        <v>8</v>
      </c>
      <c r="B32" s="31"/>
      <c r="D32" s="60">
        <v>260894</v>
      </c>
      <c r="E32" s="60"/>
      <c r="F32" s="60">
        <v>-12010</v>
      </c>
      <c r="G32" s="41"/>
      <c r="H32" s="41"/>
      <c r="K32" s="41"/>
      <c r="L32" s="41"/>
      <c r="M32" s="41"/>
      <c r="N32" s="41"/>
      <c r="O32" s="41"/>
      <c r="P32" s="41"/>
      <c r="Q32" s="41"/>
      <c r="R32" s="41"/>
    </row>
    <row r="33" spans="1:18" ht="15" customHeight="1">
      <c r="A33" s="31"/>
      <c r="B33" s="31"/>
      <c r="D33" s="60"/>
      <c r="E33" s="60"/>
      <c r="F33" s="60"/>
      <c r="G33" s="41"/>
      <c r="H33" s="41"/>
      <c r="K33" s="41"/>
      <c r="L33" s="41"/>
      <c r="M33" s="41"/>
      <c r="N33" s="41"/>
      <c r="O33" s="41"/>
      <c r="P33" s="41"/>
      <c r="Q33" s="41"/>
      <c r="R33" s="41"/>
    </row>
    <row r="34" spans="1:18" ht="23.15" customHeight="1">
      <c r="A34" s="79" t="s">
        <v>186</v>
      </c>
      <c r="B34" s="31"/>
      <c r="D34" s="66"/>
      <c r="E34" s="41"/>
      <c r="F34" s="66"/>
      <c r="G34" s="41"/>
      <c r="H34" s="41"/>
      <c r="K34" s="41"/>
      <c r="L34" s="41"/>
      <c r="M34" s="41"/>
      <c r="N34" s="41"/>
      <c r="O34" s="41"/>
      <c r="P34" s="41"/>
      <c r="Q34" s="41"/>
      <c r="R34" s="41"/>
    </row>
    <row r="35" spans="1:18" ht="23.15" customHeight="1">
      <c r="A35" s="31" t="s">
        <v>6</v>
      </c>
      <c r="B35" s="31"/>
      <c r="D35" s="66">
        <f>+BS!E30-BS!G30</f>
        <v>4611483</v>
      </c>
      <c r="E35" s="41"/>
      <c r="F35" s="66">
        <v>-6630238</v>
      </c>
      <c r="G35" s="41"/>
      <c r="H35" s="41"/>
      <c r="K35" s="41"/>
      <c r="L35" s="41"/>
      <c r="M35" s="41"/>
      <c r="N35" s="41"/>
      <c r="O35" s="41"/>
      <c r="P35" s="41"/>
      <c r="Q35" s="41"/>
      <c r="R35" s="41"/>
    </row>
    <row r="36" spans="1:18" ht="23.15" customHeight="1">
      <c r="A36" s="31" t="s">
        <v>5</v>
      </c>
      <c r="B36" s="31"/>
      <c r="D36" s="66">
        <f>+BS!E31-BS!G31</f>
        <v>5337245</v>
      </c>
      <c r="E36" s="66"/>
      <c r="F36" s="41">
        <v>-777459</v>
      </c>
      <c r="G36" s="41"/>
      <c r="H36" s="41"/>
      <c r="K36" s="41"/>
      <c r="L36" s="41"/>
      <c r="M36" s="41"/>
      <c r="N36" s="41"/>
      <c r="O36" s="41"/>
      <c r="P36" s="41"/>
      <c r="Q36" s="41"/>
      <c r="R36" s="41"/>
    </row>
    <row r="37" spans="1:18" ht="23.15" customHeight="1">
      <c r="A37" s="10" t="s">
        <v>17</v>
      </c>
      <c r="D37" s="66">
        <f>+BS!E32-BS!G32</f>
        <v>502074</v>
      </c>
      <c r="E37" s="60"/>
      <c r="F37" s="66">
        <v>450970</v>
      </c>
      <c r="G37" s="41"/>
      <c r="H37" s="41"/>
      <c r="K37" s="41"/>
      <c r="L37" s="41"/>
      <c r="M37" s="41"/>
      <c r="N37" s="41"/>
      <c r="O37" s="41"/>
      <c r="P37" s="41"/>
      <c r="Q37" s="41"/>
      <c r="R37" s="41"/>
    </row>
    <row r="38" spans="1:18" ht="23.15" customHeight="1">
      <c r="A38" s="10" t="s">
        <v>45</v>
      </c>
      <c r="D38" s="60">
        <v>-2850000</v>
      </c>
      <c r="E38" s="41"/>
      <c r="F38" s="60">
        <v>-7892000</v>
      </c>
      <c r="G38" s="41"/>
      <c r="H38" s="41"/>
      <c r="K38" s="41"/>
      <c r="L38" s="41"/>
      <c r="M38" s="41"/>
      <c r="N38" s="41"/>
      <c r="O38" s="41"/>
      <c r="P38" s="41"/>
      <c r="Q38" s="41"/>
      <c r="R38" s="41"/>
    </row>
    <row r="39" spans="1:18" ht="23.15" customHeight="1">
      <c r="A39" s="31" t="s">
        <v>47</v>
      </c>
      <c r="B39" s="31"/>
      <c r="D39" s="41">
        <v>-140950</v>
      </c>
      <c r="E39" s="60"/>
      <c r="F39" s="41">
        <v>-136050</v>
      </c>
      <c r="G39" s="41"/>
      <c r="H39" s="41"/>
      <c r="K39" s="41"/>
      <c r="L39" s="41"/>
      <c r="M39" s="41"/>
      <c r="N39" s="41"/>
      <c r="O39" s="41"/>
      <c r="P39" s="41"/>
      <c r="Q39" s="41"/>
      <c r="R39" s="41"/>
    </row>
    <row r="40" spans="1:18" ht="23.15" customHeight="1">
      <c r="A40" s="31" t="s">
        <v>56</v>
      </c>
      <c r="B40" s="31"/>
      <c r="D40" s="60">
        <v>-19603</v>
      </c>
      <c r="E40" s="60"/>
      <c r="F40" s="60">
        <v>-14671</v>
      </c>
      <c r="G40" s="41"/>
      <c r="H40" s="41"/>
      <c r="K40" s="41"/>
      <c r="L40" s="41"/>
      <c r="M40" s="41"/>
      <c r="N40" s="41"/>
      <c r="O40" s="41"/>
      <c r="P40" s="41"/>
      <c r="Q40" s="41"/>
      <c r="R40" s="41"/>
    </row>
    <row r="41" spans="1:18" ht="23.15" customHeight="1">
      <c r="A41" s="31" t="s">
        <v>65</v>
      </c>
      <c r="B41" s="31"/>
      <c r="D41" s="60">
        <v>63665</v>
      </c>
      <c r="E41" s="60"/>
      <c r="F41" s="60">
        <v>47269</v>
      </c>
      <c r="G41" s="41"/>
      <c r="H41" s="41"/>
      <c r="K41" s="41"/>
      <c r="L41" s="41"/>
      <c r="M41" s="41"/>
      <c r="N41" s="41"/>
      <c r="O41" s="41"/>
      <c r="P41" s="41"/>
      <c r="Q41" s="41"/>
      <c r="R41" s="41"/>
    </row>
    <row r="42" spans="1:18" ht="23.15" customHeight="1">
      <c r="A42" s="15" t="s">
        <v>9</v>
      </c>
      <c r="B42" s="15"/>
      <c r="D42" s="41">
        <v>295766</v>
      </c>
      <c r="E42" s="66"/>
      <c r="F42" s="41">
        <v>470583</v>
      </c>
      <c r="G42" s="41"/>
      <c r="H42" s="41"/>
      <c r="K42" s="41"/>
      <c r="L42" s="41"/>
      <c r="M42" s="41"/>
      <c r="N42" s="41"/>
      <c r="O42" s="41"/>
      <c r="P42" s="41"/>
      <c r="Q42" s="41"/>
      <c r="R42" s="41"/>
    </row>
    <row r="43" spans="1:18" ht="23.15" customHeight="1">
      <c r="A43" s="70" t="s">
        <v>179</v>
      </c>
      <c r="B43" s="70"/>
      <c r="D43" s="71">
        <f>SUM(D26:D42)</f>
        <v>-3826462</v>
      </c>
      <c r="E43" s="72"/>
      <c r="F43" s="71">
        <f>SUM(F26:F42)</f>
        <v>-679994</v>
      </c>
      <c r="G43" s="41"/>
      <c r="H43" s="41"/>
      <c r="K43" s="41"/>
      <c r="L43" s="41"/>
      <c r="M43" s="41"/>
      <c r="N43" s="41"/>
      <c r="O43" s="41"/>
      <c r="P43" s="41"/>
      <c r="Q43" s="41"/>
      <c r="R43" s="41"/>
    </row>
    <row r="44" spans="1:18" ht="24" customHeight="1">
      <c r="K44" s="41"/>
      <c r="L44" s="41"/>
      <c r="M44" s="41"/>
      <c r="N44" s="41"/>
      <c r="O44" s="41"/>
      <c r="P44" s="41"/>
      <c r="Q44" s="41"/>
      <c r="R44" s="41"/>
    </row>
    <row r="45" spans="1:18" ht="24" customHeight="1">
      <c r="A45" s="3" t="s">
        <v>50</v>
      </c>
      <c r="B45" s="13"/>
      <c r="D45" s="53"/>
      <c r="E45" s="73"/>
      <c r="F45" s="53"/>
      <c r="K45" s="41"/>
      <c r="L45" s="41"/>
      <c r="M45" s="41"/>
      <c r="N45" s="41"/>
      <c r="O45" s="41"/>
      <c r="P45" s="41"/>
      <c r="Q45" s="41"/>
      <c r="R45" s="41"/>
    </row>
    <row r="46" spans="1:18" ht="24" customHeight="1">
      <c r="A46" s="9" t="s">
        <v>43</v>
      </c>
      <c r="B46" s="13"/>
      <c r="D46" s="7"/>
      <c r="E46" s="6"/>
      <c r="F46" s="7"/>
      <c r="K46" s="41"/>
      <c r="L46" s="41"/>
      <c r="M46" s="41"/>
      <c r="N46" s="41"/>
      <c r="O46" s="41"/>
      <c r="P46" s="41"/>
      <c r="Q46" s="41"/>
      <c r="R46" s="41"/>
    </row>
    <row r="47" spans="1:18" ht="24" customHeight="1">
      <c r="A47" s="13"/>
      <c r="B47" s="13"/>
      <c r="D47" s="7"/>
      <c r="E47" s="6"/>
      <c r="F47" s="7"/>
      <c r="K47" s="41"/>
      <c r="L47" s="41"/>
      <c r="M47" s="41"/>
      <c r="N47" s="41"/>
      <c r="O47" s="41"/>
      <c r="P47" s="41"/>
      <c r="Q47" s="41"/>
      <c r="R47" s="41"/>
    </row>
    <row r="48" spans="1:18" ht="24" customHeight="1">
      <c r="D48" s="85" t="s">
        <v>154</v>
      </c>
      <c r="E48" s="86"/>
      <c r="F48" s="86"/>
      <c r="G48" s="41"/>
      <c r="K48" s="41"/>
      <c r="L48" s="41"/>
      <c r="M48" s="41"/>
      <c r="N48" s="41"/>
      <c r="O48" s="41"/>
      <c r="P48" s="41"/>
      <c r="Q48" s="41"/>
      <c r="R48" s="41"/>
    </row>
    <row r="49" spans="1:18" ht="24" customHeight="1">
      <c r="D49" s="85" t="s">
        <v>69</v>
      </c>
      <c r="E49" s="85"/>
      <c r="F49" s="85"/>
      <c r="G49" s="41"/>
      <c r="K49" s="41"/>
      <c r="L49" s="41"/>
      <c r="M49" s="41"/>
      <c r="N49" s="41"/>
      <c r="O49" s="41"/>
      <c r="P49" s="41"/>
      <c r="Q49" s="41"/>
      <c r="R49" s="41"/>
    </row>
    <row r="50" spans="1:18" ht="24" customHeight="1">
      <c r="B50" s="2"/>
      <c r="D50" s="1">
        <v>2025</v>
      </c>
      <c r="E50" s="1"/>
      <c r="F50" s="1">
        <v>2024</v>
      </c>
      <c r="G50" s="41"/>
      <c r="K50" s="41"/>
      <c r="L50" s="41"/>
      <c r="M50" s="41"/>
      <c r="N50" s="41"/>
      <c r="O50" s="41"/>
      <c r="P50" s="41"/>
      <c r="Q50" s="41"/>
      <c r="R50" s="41"/>
    </row>
    <row r="51" spans="1:18" ht="24" customHeight="1">
      <c r="B51" s="13"/>
      <c r="D51" s="89" t="s">
        <v>68</v>
      </c>
      <c r="E51" s="89"/>
      <c r="F51" s="89"/>
      <c r="G51" s="41"/>
      <c r="K51" s="41"/>
      <c r="L51" s="41"/>
      <c r="M51" s="41"/>
      <c r="N51" s="41"/>
      <c r="O51" s="41"/>
      <c r="P51" s="41"/>
      <c r="Q51" s="41"/>
      <c r="R51" s="41"/>
    </row>
    <row r="52" spans="1:18" ht="24" customHeight="1">
      <c r="A52" s="25" t="s">
        <v>10</v>
      </c>
      <c r="D52" s="74"/>
      <c r="E52" s="73"/>
      <c r="F52" s="74"/>
      <c r="G52" s="41"/>
      <c r="K52" s="41"/>
      <c r="L52" s="41"/>
      <c r="M52" s="41"/>
      <c r="N52" s="41"/>
      <c r="O52" s="41"/>
      <c r="P52" s="41"/>
      <c r="Q52" s="41"/>
      <c r="R52" s="41"/>
    </row>
    <row r="53" spans="1:18" ht="24" customHeight="1">
      <c r="A53" s="15" t="s">
        <v>139</v>
      </c>
      <c r="B53" s="13"/>
      <c r="D53" s="74">
        <v>563941</v>
      </c>
      <c r="E53" s="73"/>
      <c r="F53" s="74">
        <v>454645</v>
      </c>
      <c r="G53" s="41"/>
      <c r="H53" s="41"/>
      <c r="K53" s="41"/>
      <c r="L53" s="41"/>
      <c r="M53" s="41"/>
      <c r="N53" s="41"/>
      <c r="O53" s="41"/>
      <c r="P53" s="41"/>
      <c r="Q53" s="41"/>
      <c r="R53" s="41"/>
    </row>
    <row r="54" spans="1:18" ht="24" customHeight="1">
      <c r="A54" s="15" t="s">
        <v>140</v>
      </c>
      <c r="B54" s="13"/>
      <c r="D54" s="74">
        <f>-D22</f>
        <v>108008</v>
      </c>
      <c r="E54" s="73"/>
      <c r="F54" s="74">
        <v>102952</v>
      </c>
      <c r="G54" s="41"/>
      <c r="H54" s="41"/>
      <c r="K54" s="41"/>
      <c r="L54" s="41"/>
      <c r="M54" s="41"/>
      <c r="N54" s="41"/>
      <c r="O54" s="41"/>
      <c r="P54" s="41"/>
      <c r="Q54" s="41"/>
      <c r="R54" s="41"/>
    </row>
    <row r="55" spans="1:18" ht="24" customHeight="1">
      <c r="A55" s="15" t="s">
        <v>141</v>
      </c>
      <c r="B55" s="15"/>
      <c r="D55" s="60">
        <v>0</v>
      </c>
      <c r="F55" s="74">
        <v>-49510</v>
      </c>
      <c r="G55" s="41"/>
      <c r="H55" s="41"/>
      <c r="K55" s="41"/>
      <c r="L55" s="41"/>
      <c r="M55" s="41"/>
      <c r="N55" s="41"/>
      <c r="O55" s="41"/>
      <c r="P55" s="41"/>
      <c r="Q55" s="41"/>
      <c r="R55" s="41"/>
    </row>
    <row r="56" spans="1:18" ht="24" customHeight="1">
      <c r="A56" s="10" t="s">
        <v>142</v>
      </c>
      <c r="B56" s="15"/>
      <c r="D56" s="74"/>
      <c r="E56" s="60"/>
      <c r="F56" s="74"/>
      <c r="G56" s="41"/>
      <c r="H56" s="41"/>
      <c r="K56" s="41"/>
      <c r="L56" s="41"/>
      <c r="M56" s="41"/>
      <c r="N56" s="41"/>
      <c r="O56" s="41"/>
      <c r="P56" s="41"/>
      <c r="Q56" s="41"/>
      <c r="R56" s="41"/>
    </row>
    <row r="57" spans="1:18" ht="24" customHeight="1">
      <c r="A57" s="10" t="s">
        <v>143</v>
      </c>
      <c r="B57" s="15"/>
      <c r="D57" s="60">
        <v>0</v>
      </c>
      <c r="E57" s="60"/>
      <c r="F57" s="74">
        <v>119015</v>
      </c>
      <c r="G57" s="41"/>
      <c r="H57" s="41"/>
      <c r="K57" s="41"/>
      <c r="L57" s="41"/>
      <c r="M57" s="41"/>
      <c r="N57" s="41"/>
      <c r="O57" s="41"/>
      <c r="P57" s="41"/>
      <c r="Q57" s="41"/>
      <c r="R57" s="41"/>
    </row>
    <row r="58" spans="1:18" ht="24" customHeight="1">
      <c r="A58" s="10" t="s">
        <v>144</v>
      </c>
      <c r="B58" s="15"/>
      <c r="D58" s="74"/>
      <c r="E58" s="60"/>
      <c r="F58" s="74"/>
      <c r="G58" s="41"/>
      <c r="H58" s="41"/>
      <c r="K58" s="41"/>
      <c r="L58" s="41"/>
      <c r="M58" s="41"/>
      <c r="N58" s="41"/>
      <c r="O58" s="41"/>
      <c r="P58" s="41"/>
      <c r="Q58" s="41"/>
      <c r="R58" s="41"/>
    </row>
    <row r="59" spans="1:18" ht="24" customHeight="1">
      <c r="A59" s="10" t="s">
        <v>52</v>
      </c>
      <c r="B59" s="15"/>
      <c r="D59" s="74">
        <v>-10884924</v>
      </c>
      <c r="E59" s="60"/>
      <c r="F59" s="74">
        <v>-7806397</v>
      </c>
      <c r="G59" s="41"/>
      <c r="H59" s="41"/>
      <c r="K59" s="41"/>
      <c r="L59" s="41"/>
      <c r="M59" s="41"/>
      <c r="N59" s="41"/>
      <c r="O59" s="41"/>
      <c r="P59" s="41"/>
      <c r="Q59" s="41"/>
      <c r="R59" s="41"/>
    </row>
    <row r="60" spans="1:18" ht="24" customHeight="1">
      <c r="A60" s="15" t="s">
        <v>145</v>
      </c>
      <c r="B60" s="15"/>
      <c r="D60" s="74"/>
      <c r="E60" s="60"/>
      <c r="F60" s="74"/>
      <c r="G60" s="41"/>
      <c r="H60" s="41"/>
      <c r="K60" s="41"/>
      <c r="L60" s="41"/>
      <c r="M60" s="41"/>
      <c r="N60" s="41"/>
      <c r="O60" s="41"/>
      <c r="P60" s="41"/>
      <c r="Q60" s="41"/>
      <c r="R60" s="41"/>
    </row>
    <row r="61" spans="1:18" ht="24" customHeight="1">
      <c r="A61" s="15" t="s">
        <v>66</v>
      </c>
      <c r="B61" s="15"/>
      <c r="D61" s="74">
        <v>9193918</v>
      </c>
      <c r="E61" s="60"/>
      <c r="F61" s="74">
        <v>7653381</v>
      </c>
      <c r="G61" s="41"/>
      <c r="H61" s="41"/>
      <c r="K61" s="41"/>
      <c r="L61" s="41"/>
      <c r="M61" s="41"/>
      <c r="N61" s="41"/>
      <c r="O61" s="41"/>
      <c r="P61" s="41"/>
      <c r="Q61" s="41"/>
      <c r="R61" s="41"/>
    </row>
    <row r="62" spans="1:18" ht="24" customHeight="1">
      <c r="A62" s="15" t="s">
        <v>146</v>
      </c>
      <c r="D62" s="74"/>
      <c r="E62" s="66"/>
      <c r="F62" s="74"/>
      <c r="G62" s="41"/>
      <c r="H62" s="41"/>
      <c r="K62" s="41"/>
      <c r="L62" s="41"/>
      <c r="M62" s="41"/>
      <c r="N62" s="41"/>
      <c r="O62" s="41"/>
      <c r="P62" s="41"/>
      <c r="Q62" s="41"/>
      <c r="R62" s="41"/>
    </row>
    <row r="63" spans="1:18" ht="24" customHeight="1">
      <c r="A63" s="15" t="s">
        <v>147</v>
      </c>
      <c r="D63" s="74">
        <v>174996</v>
      </c>
      <c r="E63" s="66"/>
      <c r="F63" s="74">
        <v>568586</v>
      </c>
      <c r="G63" s="41"/>
      <c r="H63" s="41"/>
      <c r="K63" s="41"/>
      <c r="L63" s="41"/>
      <c r="M63" s="41"/>
      <c r="N63" s="41"/>
      <c r="O63" s="41"/>
      <c r="P63" s="41"/>
      <c r="Q63" s="41"/>
      <c r="R63" s="41"/>
    </row>
    <row r="64" spans="1:18" ht="24" customHeight="1">
      <c r="A64" s="10" t="s">
        <v>157</v>
      </c>
      <c r="D64" s="74">
        <v>-128959</v>
      </c>
      <c r="E64" s="66"/>
      <c r="F64" s="74">
        <v>-81177</v>
      </c>
      <c r="G64" s="41"/>
      <c r="H64" s="41"/>
      <c r="K64" s="41"/>
      <c r="L64" s="41"/>
      <c r="M64" s="41"/>
      <c r="N64" s="41"/>
      <c r="O64" s="41"/>
      <c r="P64" s="41"/>
      <c r="Q64" s="41"/>
      <c r="R64" s="41"/>
    </row>
    <row r="65" spans="1:18" ht="24" customHeight="1">
      <c r="A65" s="10" t="s">
        <v>57</v>
      </c>
      <c r="D65" s="74">
        <v>405</v>
      </c>
      <c r="E65" s="60"/>
      <c r="F65" s="74">
        <v>95</v>
      </c>
      <c r="G65" s="41"/>
      <c r="H65" s="41"/>
      <c r="K65" s="41"/>
      <c r="L65" s="41"/>
      <c r="M65" s="41"/>
      <c r="N65" s="41"/>
      <c r="O65" s="41"/>
      <c r="P65" s="41"/>
      <c r="Q65" s="41"/>
      <c r="R65" s="41"/>
    </row>
    <row r="66" spans="1:18" ht="24" customHeight="1">
      <c r="A66" s="15" t="s">
        <v>148</v>
      </c>
      <c r="B66" s="15"/>
      <c r="D66" s="60">
        <v>-115256</v>
      </c>
      <c r="E66" s="60"/>
      <c r="F66" s="60">
        <v>-65307</v>
      </c>
      <c r="G66" s="41"/>
      <c r="H66" s="41"/>
      <c r="K66" s="41"/>
      <c r="L66" s="41"/>
      <c r="M66" s="41"/>
      <c r="N66" s="41"/>
      <c r="O66" s="41"/>
      <c r="P66" s="41"/>
      <c r="Q66" s="41"/>
      <c r="R66" s="41"/>
    </row>
    <row r="67" spans="1:18" ht="24" customHeight="1">
      <c r="A67" s="13" t="s">
        <v>183</v>
      </c>
      <c r="B67" s="13"/>
      <c r="D67" s="75">
        <f>SUM(D53:D66)</f>
        <v>-1087871</v>
      </c>
      <c r="E67" s="72"/>
      <c r="F67" s="75">
        <f>SUM(F53:F66)</f>
        <v>896283</v>
      </c>
      <c r="G67" s="41"/>
      <c r="H67" s="41"/>
      <c r="K67" s="41"/>
      <c r="L67" s="41"/>
      <c r="M67" s="41"/>
      <c r="N67" s="41"/>
      <c r="O67" s="41"/>
      <c r="P67" s="41"/>
      <c r="Q67" s="41"/>
      <c r="R67" s="41"/>
    </row>
    <row r="68" spans="1:18" ht="24" customHeight="1">
      <c r="A68" s="13"/>
      <c r="B68" s="13"/>
      <c r="D68" s="60"/>
      <c r="E68" s="66"/>
      <c r="F68" s="60"/>
      <c r="G68" s="41"/>
      <c r="H68" s="41"/>
      <c r="K68" s="41"/>
      <c r="L68" s="41"/>
      <c r="M68" s="41"/>
      <c r="N68" s="41"/>
      <c r="O68" s="41"/>
      <c r="P68" s="41"/>
      <c r="Q68" s="41"/>
      <c r="R68" s="41"/>
    </row>
    <row r="69" spans="1:18" ht="24" customHeight="1">
      <c r="A69" s="25" t="s">
        <v>49</v>
      </c>
      <c r="B69" s="13"/>
      <c r="D69" s="60"/>
      <c r="E69" s="66"/>
      <c r="F69" s="60"/>
      <c r="G69" s="41"/>
      <c r="H69" s="41"/>
      <c r="K69" s="41"/>
      <c r="L69" s="41"/>
      <c r="M69" s="41"/>
      <c r="N69" s="41"/>
      <c r="O69" s="41"/>
      <c r="P69" s="41"/>
      <c r="Q69" s="41"/>
      <c r="R69" s="41"/>
    </row>
    <row r="70" spans="1:18" ht="24" customHeight="1">
      <c r="A70" s="10" t="s">
        <v>63</v>
      </c>
      <c r="B70" s="13"/>
      <c r="D70" s="60">
        <v>-132482</v>
      </c>
      <c r="E70" s="41"/>
      <c r="F70" s="60">
        <v>-116398</v>
      </c>
      <c r="G70" s="41"/>
      <c r="H70" s="41"/>
      <c r="K70" s="41"/>
      <c r="L70" s="41"/>
      <c r="M70" s="41"/>
      <c r="N70" s="41"/>
      <c r="O70" s="41"/>
      <c r="P70" s="41"/>
      <c r="Q70" s="41"/>
      <c r="R70" s="41"/>
    </row>
    <row r="71" spans="1:18" ht="24" customHeight="1">
      <c r="A71" s="10" t="s">
        <v>171</v>
      </c>
      <c r="D71" s="60">
        <v>5000000</v>
      </c>
      <c r="E71" s="41"/>
      <c r="F71" s="60">
        <v>0</v>
      </c>
      <c r="G71" s="41"/>
      <c r="H71" s="41"/>
      <c r="K71" s="41"/>
      <c r="L71" s="41"/>
      <c r="M71" s="41"/>
      <c r="N71" s="41"/>
      <c r="O71" s="41"/>
      <c r="P71" s="41"/>
      <c r="Q71" s="41"/>
      <c r="R71" s="41"/>
    </row>
    <row r="72" spans="1:18" ht="24" customHeight="1">
      <c r="A72" s="13" t="s">
        <v>184</v>
      </c>
      <c r="B72" s="13"/>
      <c r="D72" s="75">
        <f>SUM(D70:D71)</f>
        <v>4867518</v>
      </c>
      <c r="E72" s="72"/>
      <c r="F72" s="75">
        <f>SUM(F70:F71)</f>
        <v>-116398</v>
      </c>
      <c r="G72" s="41"/>
      <c r="H72" s="41"/>
      <c r="K72" s="41"/>
      <c r="L72" s="41"/>
      <c r="M72" s="41"/>
      <c r="N72" s="41"/>
      <c r="O72" s="41"/>
      <c r="P72" s="41"/>
      <c r="Q72" s="41"/>
      <c r="R72" s="41"/>
    </row>
    <row r="73" spans="1:18" ht="24" customHeight="1">
      <c r="A73" s="13"/>
      <c r="B73" s="13"/>
      <c r="D73" s="76"/>
      <c r="E73" s="72"/>
      <c r="F73" s="76"/>
      <c r="G73" s="41"/>
      <c r="H73" s="41"/>
      <c r="K73" s="41"/>
      <c r="L73" s="41"/>
      <c r="M73" s="41"/>
      <c r="N73" s="41"/>
      <c r="O73" s="41"/>
      <c r="P73" s="41"/>
      <c r="Q73" s="41"/>
      <c r="R73" s="41"/>
    </row>
    <row r="74" spans="1:18" ht="24" customHeight="1">
      <c r="A74" s="13" t="s">
        <v>185</v>
      </c>
      <c r="B74" s="13"/>
      <c r="D74" s="72">
        <f>D43+D67+D72</f>
        <v>-46815</v>
      </c>
      <c r="E74" s="72"/>
      <c r="F74" s="72">
        <f>F43+F67+F72</f>
        <v>99891</v>
      </c>
      <c r="G74" s="41"/>
      <c r="H74" s="41"/>
      <c r="K74" s="41"/>
      <c r="L74" s="41"/>
      <c r="M74" s="41"/>
      <c r="N74" s="41"/>
      <c r="O74" s="41"/>
      <c r="P74" s="41"/>
      <c r="Q74" s="41"/>
      <c r="R74" s="41"/>
    </row>
    <row r="75" spans="1:18" ht="24" customHeight="1">
      <c r="A75" s="10" t="s">
        <v>149</v>
      </c>
      <c r="B75" s="13"/>
      <c r="D75" s="69">
        <f>+BS!G7</f>
        <v>643315</v>
      </c>
      <c r="E75" s="41"/>
      <c r="F75" s="69">
        <v>691375</v>
      </c>
      <c r="G75" s="41"/>
      <c r="H75" s="41"/>
      <c r="K75" s="41"/>
      <c r="L75" s="41"/>
      <c r="M75" s="41"/>
      <c r="N75" s="41"/>
      <c r="O75" s="41"/>
      <c r="P75" s="41"/>
      <c r="Q75" s="41"/>
      <c r="R75" s="41"/>
    </row>
    <row r="76" spans="1:18" ht="24" customHeight="1" thickBot="1">
      <c r="A76" s="13" t="s">
        <v>150</v>
      </c>
      <c r="B76" s="13"/>
      <c r="D76" s="77">
        <f>SUM(D74:D75)</f>
        <v>596500</v>
      </c>
      <c r="E76" s="66"/>
      <c r="F76" s="77">
        <f>SUM(F74:F75)</f>
        <v>791266</v>
      </c>
      <c r="G76" s="41"/>
      <c r="H76" s="41"/>
      <c r="K76" s="41"/>
      <c r="L76" s="41"/>
      <c r="M76" s="41"/>
      <c r="N76" s="41"/>
      <c r="O76" s="41"/>
      <c r="P76" s="41"/>
      <c r="Q76" s="41"/>
      <c r="R76" s="41"/>
    </row>
    <row r="77" spans="1:18" ht="24" customHeight="1" thickTop="1">
      <c r="D77" s="65">
        <f>D76-BS!E7</f>
        <v>0</v>
      </c>
      <c r="E77" s="78"/>
      <c r="F77" s="65"/>
      <c r="G77" s="41"/>
      <c r="H77" s="41"/>
      <c r="K77" s="41"/>
      <c r="L77" s="41"/>
      <c r="M77" s="41"/>
      <c r="N77" s="41"/>
      <c r="O77" s="41"/>
      <c r="P77" s="41"/>
      <c r="Q77" s="41"/>
      <c r="R77" s="41"/>
    </row>
    <row r="78" spans="1:18" ht="24" customHeight="1">
      <c r="A78" s="13" t="s">
        <v>151</v>
      </c>
      <c r="B78" s="13"/>
      <c r="D78" s="22"/>
      <c r="E78" s="73"/>
      <c r="F78" s="22"/>
      <c r="G78" s="41"/>
      <c r="H78" s="41"/>
      <c r="K78" s="41"/>
      <c r="L78" s="41"/>
      <c r="M78" s="41"/>
      <c r="N78" s="41"/>
      <c r="O78" s="41"/>
      <c r="P78" s="41"/>
      <c r="Q78" s="41"/>
      <c r="R78" s="41"/>
    </row>
    <row r="79" spans="1:18" ht="24" customHeight="1">
      <c r="A79" s="10" t="s">
        <v>152</v>
      </c>
      <c r="D79" s="22"/>
      <c r="E79" s="73"/>
      <c r="F79" s="22"/>
      <c r="G79" s="41"/>
      <c r="H79" s="41"/>
      <c r="K79" s="41"/>
      <c r="L79" s="41"/>
      <c r="M79" s="41"/>
      <c r="N79" s="41"/>
      <c r="O79" s="41"/>
      <c r="P79" s="41"/>
      <c r="Q79" s="41"/>
      <c r="R79" s="41"/>
    </row>
    <row r="80" spans="1:18" ht="24" customHeight="1">
      <c r="A80" s="10" t="s">
        <v>191</v>
      </c>
      <c r="D80" s="16">
        <v>-7022</v>
      </c>
      <c r="E80" s="41"/>
      <c r="F80" s="16">
        <v>69605</v>
      </c>
      <c r="G80" s="41"/>
      <c r="H80" s="41"/>
      <c r="K80" s="41"/>
      <c r="L80" s="41"/>
      <c r="M80" s="41"/>
      <c r="N80" s="41"/>
      <c r="O80" s="41"/>
      <c r="P80" s="41"/>
      <c r="Q80" s="41"/>
      <c r="R80" s="41"/>
    </row>
    <row r="81" spans="1:18" ht="24" customHeight="1">
      <c r="A81" s="10" t="s">
        <v>190</v>
      </c>
      <c r="D81" s="67">
        <v>118815</v>
      </c>
      <c r="E81" s="73"/>
      <c r="F81" s="60">
        <v>0</v>
      </c>
      <c r="G81" s="41"/>
      <c r="K81" s="41"/>
      <c r="L81" s="41"/>
      <c r="M81" s="41"/>
      <c r="N81" s="41"/>
      <c r="O81" s="41"/>
      <c r="P81" s="41"/>
      <c r="Q81" s="41"/>
      <c r="R81" s="41"/>
    </row>
    <row r="82" spans="1:18" ht="24" customHeight="1">
      <c r="A82" s="15"/>
      <c r="B82" s="15"/>
      <c r="D82" s="67"/>
      <c r="E82" s="73"/>
      <c r="F82" s="67"/>
      <c r="K82" s="41"/>
      <c r="L82" s="41"/>
      <c r="M82" s="41"/>
      <c r="N82" s="41"/>
      <c r="O82" s="41"/>
      <c r="P82" s="41"/>
      <c r="Q82" s="41"/>
      <c r="R82" s="41"/>
    </row>
  </sheetData>
  <mergeCells count="6">
    <mergeCell ref="D51:F51"/>
    <mergeCell ref="D4:F4"/>
    <mergeCell ref="D5:F5"/>
    <mergeCell ref="D7:F7"/>
    <mergeCell ref="D48:F48"/>
    <mergeCell ref="D49:F49"/>
  </mergeCells>
  <printOptions gridLinesSet="0"/>
  <pageMargins left="0.8" right="0.8" top="0.48" bottom="0.5" header="0.5" footer="0.5"/>
  <pageSetup paperSize="9" scale="75" firstPageNumber="11" fitToHeight="2" orientation="portrait" useFirstPageNumber="1" r:id="rId1"/>
  <headerFooter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4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2025-08-25T03:02:14Z</cp:lastPrinted>
  <dcterms:created xsi:type="dcterms:W3CDTF">1999-05-15T03:54:17Z</dcterms:created>
  <dcterms:modified xsi:type="dcterms:W3CDTF">2025-08-25T03:02:15Z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